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comments8.xml" ContentType="application/vnd.openxmlformats-officedocument.spreadsheetml.comments+xml"/>
  <Override PartName="/xl/comments9.xml" ContentType="application/vnd.openxmlformats-officedocument.spreadsheetml.comments+xml"/>
  <Override PartName="/xl/comments10.xml" ContentType="application/vnd.openxmlformats-officedocument.spreadsheetml.comments+xml"/>
  <Override PartName="/xl/comments11.xml" ContentType="application/vnd.openxmlformats-officedocument.spreadsheetml.comments+xml"/>
  <Override PartName="/xl/comments12.xml" ContentType="application/vnd.openxmlformats-officedocument.spreadsheetml.comments+xml"/>
  <Override PartName="/xl/comments13.xml" ContentType="application/vnd.openxmlformats-officedocument.spreadsheetml.comments+xml"/>
  <Override PartName="/xl/comments14.xml" ContentType="application/vnd.openxmlformats-officedocument.spreadsheetml.comments+xml"/>
  <Override PartName="/xl/comments15.xml" ContentType="application/vnd.openxmlformats-officedocument.spreadsheetml.comments+xml"/>
  <Override PartName="/xl/comments16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riana.mplf\Downloads\Planilhas de Custo\"/>
    </mc:Choice>
  </mc:AlternateContent>
  <xr:revisionPtr revIDLastSave="0" documentId="13_ncr:1_{8E4E5D59-A9D3-459F-ADBB-7452711F5A97}" xr6:coauthVersionLast="36" xr6:coauthVersionMax="36" xr10:uidLastSave="{00000000-0000-0000-0000-000000000000}"/>
  <bookViews>
    <workbookView xWindow="0" yWindow="0" windowWidth="23040" windowHeight="9060" tabRatio="932" xr2:uid="{177EDD12-4C13-49FB-BCE2-81B6C487A9FB}"/>
  </bookViews>
  <sheets>
    <sheet name="Resumo" sheetId="7" r:id="rId1"/>
    <sheet name="Memória de Cálculo" sheetId="36" r:id="rId2"/>
    <sheet name="SUPERVISOR" sheetId="20" r:id="rId3"/>
    <sheet name="SEDE" sheetId="19" r:id="rId4"/>
    <sheet name="DEAIN" sheetId="23" r:id="rId5"/>
    <sheet name="DELEMIG_SDU" sheetId="28" r:id="rId6"/>
    <sheet name="DELEMIG_LEBLON" sheetId="34" r:id="rId7"/>
    <sheet name="DELEMIG_RIO_SUL" sheetId="33" r:id="rId8"/>
    <sheet name="DELEMIG_VIA_PARQUE" sheetId="32" r:id="rId9"/>
    <sheet name="DEAER" sheetId="30" r:id="rId10"/>
    <sheet name="NIG" sheetId="29" r:id="rId11"/>
    <sheet name="MCE" sheetId="25" r:id="rId12"/>
    <sheet name="NRI" sheetId="27" r:id="rId13"/>
    <sheet name="VRA" sheetId="26" r:id="rId14"/>
    <sheet name="GOY" sheetId="24" r:id="rId15"/>
    <sheet name="ARS" sheetId="22" r:id="rId16"/>
    <sheet name="POSPET" sheetId="21" r:id="rId17"/>
    <sheet name="DEPOM_ARS" sheetId="35" r:id="rId18"/>
    <sheet name="Insumos e Equipamentos" sheetId="5" r:id="rId19"/>
    <sheet name="Uniformes" sheetId="6" r:id="rId20"/>
  </sheets>
  <definedNames>
    <definedName name="A">#REF!</definedName>
    <definedName name="aaaa">#REF!</definedName>
    <definedName name="AAAsDAFDSAGFDSHG">#REF!</definedName>
    <definedName name="abc">#REF!</definedName>
    <definedName name="ALMOXARIFE">#REF!</definedName>
    <definedName name="Area_2" localSheetId="15">#REF!</definedName>
    <definedName name="Area_2" localSheetId="9">#REF!</definedName>
    <definedName name="Area_2" localSheetId="4">#REF!</definedName>
    <definedName name="Area_2" localSheetId="6">#REF!</definedName>
    <definedName name="Area_2" localSheetId="7">#REF!</definedName>
    <definedName name="Area_2" localSheetId="5">#REF!</definedName>
    <definedName name="Area_2" localSheetId="8">#REF!</definedName>
    <definedName name="Area_2" localSheetId="17">#REF!</definedName>
    <definedName name="Area_2" localSheetId="14">#REF!</definedName>
    <definedName name="Area_2" localSheetId="11">#REF!</definedName>
    <definedName name="Area_2" localSheetId="10">#REF!</definedName>
    <definedName name="Area_2" localSheetId="12">#REF!</definedName>
    <definedName name="Area_2" localSheetId="16">#REF!</definedName>
    <definedName name="Area_2" localSheetId="3">#REF!</definedName>
    <definedName name="Area_2" localSheetId="2">#REF!</definedName>
    <definedName name="Area_2" localSheetId="13">#REF!</definedName>
    <definedName name="Area_2">#REF!</definedName>
    <definedName name="Area_3" localSheetId="15">#REF!</definedName>
    <definedName name="Area_3" localSheetId="9">#REF!</definedName>
    <definedName name="Area_3" localSheetId="4">#REF!</definedName>
    <definedName name="Area_3" localSheetId="6">#REF!</definedName>
    <definedName name="Area_3" localSheetId="7">#REF!</definedName>
    <definedName name="Area_3" localSheetId="5">#REF!</definedName>
    <definedName name="Area_3" localSheetId="8">#REF!</definedName>
    <definedName name="Area_3" localSheetId="17">#REF!</definedName>
    <definedName name="Area_3" localSheetId="14">#REF!</definedName>
    <definedName name="Area_3" localSheetId="11">#REF!</definedName>
    <definedName name="Area_3" localSheetId="10">#REF!</definedName>
    <definedName name="Area_3" localSheetId="12">#REF!</definedName>
    <definedName name="Area_3" localSheetId="16">#REF!</definedName>
    <definedName name="Area_3" localSheetId="3">#REF!</definedName>
    <definedName name="Area_3" localSheetId="2">#REF!</definedName>
    <definedName name="Area_3" localSheetId="13">#REF!</definedName>
    <definedName name="Area_3">#REF!</definedName>
    <definedName name="_xlnm.Print_Area" localSheetId="15">ARS!$A$1:$I$145</definedName>
    <definedName name="_xlnm.Print_Area" localSheetId="9">DEAER!$A$1:$I$146</definedName>
    <definedName name="_xlnm.Print_Area" localSheetId="4">DEAIN!$A$1:$I$146</definedName>
    <definedName name="_xlnm.Print_Area" localSheetId="6">DELEMIG_LEBLON!$A$1:$I$145</definedName>
    <definedName name="_xlnm.Print_Area" localSheetId="7">DELEMIG_RIO_SUL!$A$1:$I$145</definedName>
    <definedName name="_xlnm.Print_Area" localSheetId="5">DELEMIG_SDU!$A$1:$I$145</definedName>
    <definedName name="_xlnm.Print_Area" localSheetId="8">DELEMIG_VIA_PARQUE!$A$1:$I$145</definedName>
    <definedName name="_xlnm.Print_Area" localSheetId="17">DEPOM_ARS!$A$1:$I$145</definedName>
    <definedName name="_xlnm.Print_Area" localSheetId="14">GOY!$A$1:$I$145</definedName>
    <definedName name="_xlnm.Print_Area" localSheetId="11">MCE!$A$1:$I$145</definedName>
    <definedName name="_xlnm.Print_Area" localSheetId="10">NIG!$A$1:$I$145</definedName>
    <definedName name="_xlnm.Print_Area" localSheetId="12">NRI!$A$1:$I$145</definedName>
    <definedName name="_xlnm.Print_Area" localSheetId="16">POSPET!$A$1:$I$145</definedName>
    <definedName name="_xlnm.Print_Area" localSheetId="3">SEDE!$A$1:$I$145</definedName>
    <definedName name="_xlnm.Print_Area" localSheetId="2">SUPERVISOR!$A$1:$I$145</definedName>
    <definedName name="_xlnm.Print_Area" localSheetId="13">VRA!$A$1:$I$145</definedName>
    <definedName name="aREA1" localSheetId="15">#REF!</definedName>
    <definedName name="aREA1" localSheetId="9">#REF!</definedName>
    <definedName name="aREA1" localSheetId="4">#REF!</definedName>
    <definedName name="aREA1" localSheetId="6">#REF!</definedName>
    <definedName name="aREA1" localSheetId="7">#REF!</definedName>
    <definedName name="aREA1" localSheetId="5">#REF!</definedName>
    <definedName name="aREA1" localSheetId="8">#REF!</definedName>
    <definedName name="aREA1" localSheetId="17">#REF!</definedName>
    <definedName name="aREA1" localSheetId="14">#REF!</definedName>
    <definedName name="aREA1" localSheetId="11">#REF!</definedName>
    <definedName name="aREA1" localSheetId="10">#REF!</definedName>
    <definedName name="aREA1" localSheetId="12">#REF!</definedName>
    <definedName name="aREA1" localSheetId="16">#REF!</definedName>
    <definedName name="aREA1" localSheetId="3">#REF!</definedName>
    <definedName name="aREA1" localSheetId="2">#REF!</definedName>
    <definedName name="aREA1" localSheetId="13">#REF!</definedName>
    <definedName name="aREA1">#REF!</definedName>
    <definedName name="area2" localSheetId="15">#REF!</definedName>
    <definedName name="area2" localSheetId="9">#REF!</definedName>
    <definedName name="area2" localSheetId="4">#REF!</definedName>
    <definedName name="area2" localSheetId="6">#REF!</definedName>
    <definedName name="area2" localSheetId="7">#REF!</definedName>
    <definedName name="area2" localSheetId="5">#REF!</definedName>
    <definedName name="area2" localSheetId="8">#REF!</definedName>
    <definedName name="area2" localSheetId="17">#REF!</definedName>
    <definedName name="area2" localSheetId="14">#REF!</definedName>
    <definedName name="area2" localSheetId="11">#REF!</definedName>
    <definedName name="area2" localSheetId="10">#REF!</definedName>
    <definedName name="area2" localSheetId="12">#REF!</definedName>
    <definedName name="area2" localSheetId="16">#REF!</definedName>
    <definedName name="area2" localSheetId="3">#REF!</definedName>
    <definedName name="area2" localSheetId="2">#REF!</definedName>
    <definedName name="area2" localSheetId="13">#REF!</definedName>
    <definedName name="area2">#REF!</definedName>
    <definedName name="Area3" localSheetId="15">#REF!</definedName>
    <definedName name="Area3" localSheetId="9">#REF!</definedName>
    <definedName name="Area3" localSheetId="4">#REF!</definedName>
    <definedName name="Area3" localSheetId="6">#REF!</definedName>
    <definedName name="Area3" localSheetId="7">#REF!</definedName>
    <definedName name="Area3" localSheetId="5">#REF!</definedName>
    <definedName name="Area3" localSheetId="8">#REF!</definedName>
    <definedName name="Area3" localSheetId="17">#REF!</definedName>
    <definedName name="Area3" localSheetId="14">#REF!</definedName>
    <definedName name="Area3" localSheetId="11">#REF!</definedName>
    <definedName name="Area3" localSheetId="10">#REF!</definedName>
    <definedName name="Area3" localSheetId="12">#REF!</definedName>
    <definedName name="Area3" localSheetId="16">#REF!</definedName>
    <definedName name="Area3" localSheetId="3">#REF!</definedName>
    <definedName name="Area3" localSheetId="2">#REF!</definedName>
    <definedName name="Area3" localSheetId="13">#REF!</definedName>
    <definedName name="Area3">#REF!</definedName>
    <definedName name="Area4" localSheetId="15">#REF!</definedName>
    <definedName name="Area4" localSheetId="9">#REF!</definedName>
    <definedName name="Area4" localSheetId="4">#REF!</definedName>
    <definedName name="Area4" localSheetId="6">#REF!</definedName>
    <definedName name="Area4" localSheetId="7">#REF!</definedName>
    <definedName name="Area4" localSheetId="5">#REF!</definedName>
    <definedName name="Area4" localSheetId="8">#REF!</definedName>
    <definedName name="Area4" localSheetId="17">#REF!</definedName>
    <definedName name="Area4" localSheetId="14">#REF!</definedName>
    <definedName name="Area4" localSheetId="11">#REF!</definedName>
    <definedName name="Area4" localSheetId="10">#REF!</definedName>
    <definedName name="Area4" localSheetId="12">#REF!</definedName>
    <definedName name="Area4" localSheetId="16">#REF!</definedName>
    <definedName name="Area4" localSheetId="3">#REF!</definedName>
    <definedName name="Area4" localSheetId="2">#REF!</definedName>
    <definedName name="Area4" localSheetId="13">#REF!</definedName>
    <definedName name="Area4">#REF!</definedName>
    <definedName name="ARTÍFICE_VRA" localSheetId="15">#REF!</definedName>
    <definedName name="ARTÍFICE_VRA" localSheetId="9">#REF!</definedName>
    <definedName name="ARTÍFICE_VRA" localSheetId="4">#REF!</definedName>
    <definedName name="ARTÍFICE_VRA" localSheetId="6">#REF!</definedName>
    <definedName name="ARTÍFICE_VRA" localSheetId="7">#REF!</definedName>
    <definedName name="ARTÍFICE_VRA" localSheetId="5">#REF!</definedName>
    <definedName name="ARTÍFICE_VRA" localSheetId="8">#REF!</definedName>
    <definedName name="ARTÍFICE_VRA" localSheetId="17">#REF!</definedName>
    <definedName name="ARTÍFICE_VRA" localSheetId="14">#REF!</definedName>
    <definedName name="ARTÍFICE_VRA" localSheetId="11">#REF!</definedName>
    <definedName name="ARTÍFICE_VRA" localSheetId="10">#REF!</definedName>
    <definedName name="ARTÍFICE_VRA" localSheetId="12">#REF!</definedName>
    <definedName name="ARTÍFICE_VRA" localSheetId="16">#REF!</definedName>
    <definedName name="ARTÍFICE_VRA" localSheetId="3">#REF!</definedName>
    <definedName name="ARTÍFICE_VRA" localSheetId="2">#REF!</definedName>
    <definedName name="ARTÍFICE_VRA" localSheetId="13">#REF!</definedName>
    <definedName name="ARTÍFICE_VRA">#REF!</definedName>
    <definedName name="ARTÍFICEVRA" localSheetId="15">#REF!</definedName>
    <definedName name="ARTÍFICEVRA" localSheetId="9">#REF!</definedName>
    <definedName name="ARTÍFICEVRA" localSheetId="4">#REF!</definedName>
    <definedName name="ARTÍFICEVRA" localSheetId="6">#REF!</definedName>
    <definedName name="ARTÍFICEVRA" localSheetId="7">#REF!</definedName>
    <definedName name="ARTÍFICEVRA" localSheetId="5">#REF!</definedName>
    <definedName name="ARTÍFICEVRA" localSheetId="8">#REF!</definedName>
    <definedName name="ARTÍFICEVRA" localSheetId="17">#REF!</definedName>
    <definedName name="ARTÍFICEVRA" localSheetId="14">#REF!</definedName>
    <definedName name="ARTÍFICEVRA" localSheetId="11">#REF!</definedName>
    <definedName name="ARTÍFICEVRA" localSheetId="10">#REF!</definedName>
    <definedName name="ARTÍFICEVRA" localSheetId="12">#REF!</definedName>
    <definedName name="ARTÍFICEVRA" localSheetId="16">#REF!</definedName>
    <definedName name="ARTÍFICEVRA" localSheetId="3">#REF!</definedName>
    <definedName name="ARTÍFICEVRA" localSheetId="2">#REF!</definedName>
    <definedName name="ARTÍFICEVRA" localSheetId="13">#REF!</definedName>
    <definedName name="ARTÍFICEVRA">#REF!</definedName>
    <definedName name="B">#REF!</definedName>
    <definedName name="cbgnfgjg">#REF!</definedName>
    <definedName name="CDGFNFVBH">#REF!</definedName>
    <definedName name="E">#REF!</definedName>
    <definedName name="Excel_BuilIn" localSheetId="15">#REF!</definedName>
    <definedName name="Excel_BuilIn" localSheetId="9">#REF!</definedName>
    <definedName name="Excel_BuilIn" localSheetId="4">#REF!</definedName>
    <definedName name="Excel_BuilIn" localSheetId="6">#REF!</definedName>
    <definedName name="Excel_BuilIn" localSheetId="7">#REF!</definedName>
    <definedName name="Excel_BuilIn" localSheetId="5">#REF!</definedName>
    <definedName name="Excel_BuilIn" localSheetId="8">#REF!</definedName>
    <definedName name="Excel_BuilIn" localSheetId="17">#REF!</definedName>
    <definedName name="Excel_BuilIn" localSheetId="14">#REF!</definedName>
    <definedName name="Excel_BuilIn" localSheetId="11">#REF!</definedName>
    <definedName name="Excel_BuilIn" localSheetId="10">#REF!</definedName>
    <definedName name="Excel_BuilIn" localSheetId="12">#REF!</definedName>
    <definedName name="Excel_BuilIn" localSheetId="16">#REF!</definedName>
    <definedName name="Excel_BuilIn" localSheetId="3">#REF!</definedName>
    <definedName name="Excel_BuilIn" localSheetId="2">#REF!</definedName>
    <definedName name="Excel_BuilIn" localSheetId="13">#REF!</definedName>
    <definedName name="Excel_BuilIn">#REF!</definedName>
    <definedName name="Excel_BuiltIn_Print_Area" localSheetId="15">#REF!</definedName>
    <definedName name="Excel_BuiltIn_Print_Area" localSheetId="9">#REF!</definedName>
    <definedName name="Excel_BuiltIn_Print_Area" localSheetId="4">#REF!</definedName>
    <definedName name="Excel_BuiltIn_Print_Area" localSheetId="6">#REF!</definedName>
    <definedName name="Excel_BuiltIn_Print_Area" localSheetId="7">#REF!</definedName>
    <definedName name="Excel_BuiltIn_Print_Area" localSheetId="5">#REF!</definedName>
    <definedName name="Excel_BuiltIn_Print_Area" localSheetId="8">#REF!</definedName>
    <definedName name="Excel_BuiltIn_Print_Area" localSheetId="17">#REF!</definedName>
    <definedName name="Excel_BuiltIn_Print_Area" localSheetId="14">#REF!</definedName>
    <definedName name="Excel_BuiltIn_Print_Area" localSheetId="11">#REF!</definedName>
    <definedName name="Excel_BuiltIn_Print_Area" localSheetId="10">#REF!</definedName>
    <definedName name="Excel_BuiltIn_Print_Area" localSheetId="12">#REF!</definedName>
    <definedName name="Excel_BuiltIn_Print_Area" localSheetId="16">#REF!</definedName>
    <definedName name="Excel_BuiltIn_Print_Area" localSheetId="3">#REF!</definedName>
    <definedName name="Excel_BuiltIn_Print_Area" localSheetId="2">#REF!</definedName>
    <definedName name="Excel_BuiltIn_Print_Area" localSheetId="13">#REF!</definedName>
    <definedName name="Excel_BuiltIn_Print_Area">#REF!</definedName>
    <definedName name="Excel_BuiltIn_Print_Area_1" localSheetId="15">#REF!</definedName>
    <definedName name="Excel_BuiltIn_Print_Area_1" localSheetId="9">#REF!</definedName>
    <definedName name="Excel_BuiltIn_Print_Area_1" localSheetId="4">#REF!</definedName>
    <definedName name="Excel_BuiltIn_Print_Area_1" localSheetId="6">#REF!</definedName>
    <definedName name="Excel_BuiltIn_Print_Area_1" localSheetId="7">#REF!</definedName>
    <definedName name="Excel_BuiltIn_Print_Area_1" localSheetId="5">#REF!</definedName>
    <definedName name="Excel_BuiltIn_Print_Area_1" localSheetId="8">#REF!</definedName>
    <definedName name="Excel_BuiltIn_Print_Area_1" localSheetId="17">#REF!</definedName>
    <definedName name="Excel_BuiltIn_Print_Area_1" localSheetId="14">#REF!</definedName>
    <definedName name="Excel_BuiltIn_Print_Area_1" localSheetId="11">#REF!</definedName>
    <definedName name="Excel_BuiltIn_Print_Area_1" localSheetId="10">#REF!</definedName>
    <definedName name="Excel_BuiltIn_Print_Area_1" localSheetId="12">#REF!</definedName>
    <definedName name="Excel_BuiltIn_Print_Area_1" localSheetId="16">#REF!</definedName>
    <definedName name="Excel_BuiltIn_Print_Area_1" localSheetId="3">#REF!</definedName>
    <definedName name="Excel_BuiltIn_Print_Area_1" localSheetId="2">#REF!</definedName>
    <definedName name="Excel_BuiltIn_Print_Area_1" localSheetId="13">#REF!</definedName>
    <definedName name="Excel_BuiltIn_Print_Area_1">#REF!</definedName>
    <definedName name="Excel_BuiltIn_Print_Area_2" localSheetId="15">#REF!</definedName>
    <definedName name="Excel_BuiltIn_Print_Area_2" localSheetId="9">#REF!</definedName>
    <definedName name="Excel_BuiltIn_Print_Area_2" localSheetId="4">#REF!</definedName>
    <definedName name="Excel_BuiltIn_Print_Area_2" localSheetId="6">#REF!</definedName>
    <definedName name="Excel_BuiltIn_Print_Area_2" localSheetId="7">#REF!</definedName>
    <definedName name="Excel_BuiltIn_Print_Area_2" localSheetId="5">#REF!</definedName>
    <definedName name="Excel_BuiltIn_Print_Area_2" localSheetId="8">#REF!</definedName>
    <definedName name="Excel_BuiltIn_Print_Area_2" localSheetId="17">#REF!</definedName>
    <definedName name="Excel_BuiltIn_Print_Area_2" localSheetId="14">#REF!</definedName>
    <definedName name="Excel_BuiltIn_Print_Area_2" localSheetId="11">#REF!</definedName>
    <definedName name="Excel_BuiltIn_Print_Area_2" localSheetId="10">#REF!</definedName>
    <definedName name="Excel_BuiltIn_Print_Area_2" localSheetId="12">#REF!</definedName>
    <definedName name="Excel_BuiltIn_Print_Area_2" localSheetId="16">#REF!</definedName>
    <definedName name="Excel_BuiltIn_Print_Area_2" localSheetId="3">#REF!</definedName>
    <definedName name="Excel_BuiltIn_Print_Area_2" localSheetId="2">#REF!</definedName>
    <definedName name="Excel_BuiltIn_Print_Area_2" localSheetId="13">#REF!</definedName>
    <definedName name="Excel_BuiltIn_Print_Area_2">#REF!</definedName>
    <definedName name="Excel_um" localSheetId="15">#REF!</definedName>
    <definedName name="Excel_um" localSheetId="9">#REF!</definedName>
    <definedName name="Excel_um" localSheetId="4">#REF!</definedName>
    <definedName name="Excel_um" localSheetId="6">#REF!</definedName>
    <definedName name="Excel_um" localSheetId="7">#REF!</definedName>
    <definedName name="Excel_um" localSheetId="5">#REF!</definedName>
    <definedName name="Excel_um" localSheetId="8">#REF!</definedName>
    <definedName name="Excel_um" localSheetId="17">#REF!</definedName>
    <definedName name="Excel_um" localSheetId="14">#REF!</definedName>
    <definedName name="Excel_um" localSheetId="11">#REF!</definedName>
    <definedName name="Excel_um" localSheetId="10">#REF!</definedName>
    <definedName name="Excel_um" localSheetId="12">#REF!</definedName>
    <definedName name="Excel_um" localSheetId="16">#REF!</definedName>
    <definedName name="Excel_um" localSheetId="3">#REF!</definedName>
    <definedName name="Excel_um" localSheetId="2">#REF!</definedName>
    <definedName name="Excel_um" localSheetId="13">#REF!</definedName>
    <definedName name="Excel_um">#REF!</definedName>
    <definedName name="FTHRTGJHG">#REF!</definedName>
    <definedName name="gkghkj">#REF!</definedName>
    <definedName name="INSUMO" localSheetId="15">#REF!</definedName>
    <definedName name="INSUMO" localSheetId="9">#REF!</definedName>
    <definedName name="INSUMO" localSheetId="4">#REF!</definedName>
    <definedName name="INSUMO" localSheetId="6">#REF!</definedName>
    <definedName name="INSUMO" localSheetId="7">#REF!</definedName>
    <definedName name="INSUMO" localSheetId="5">#REF!</definedName>
    <definedName name="INSUMO" localSheetId="8">#REF!</definedName>
    <definedName name="INSUMO" localSheetId="17">#REF!</definedName>
    <definedName name="INSUMO" localSheetId="14">#REF!</definedName>
    <definedName name="INSUMO" localSheetId="11">#REF!</definedName>
    <definedName name="INSUMO" localSheetId="10">#REF!</definedName>
    <definedName name="INSUMO" localSheetId="12">#REF!</definedName>
    <definedName name="INSUMO" localSheetId="16">#REF!</definedName>
    <definedName name="INSUMO" localSheetId="3">#REF!</definedName>
    <definedName name="INSUMO" localSheetId="2">#REF!</definedName>
    <definedName name="INSUMO" localSheetId="13">#REF!</definedName>
    <definedName name="INSUMO">#REF!</definedName>
    <definedName name="Pintor" localSheetId="15">#REF!</definedName>
    <definedName name="Pintor" localSheetId="9">#REF!</definedName>
    <definedName name="Pintor" localSheetId="4">#REF!</definedName>
    <definedName name="Pintor" localSheetId="6">#REF!</definedName>
    <definedName name="Pintor" localSheetId="7">#REF!</definedName>
    <definedName name="Pintor" localSheetId="5">#REF!</definedName>
    <definedName name="Pintor" localSheetId="8">#REF!</definedName>
    <definedName name="Pintor" localSheetId="17">#REF!</definedName>
    <definedName name="Pintor" localSheetId="14">#REF!</definedName>
    <definedName name="Pintor" localSheetId="11">#REF!</definedName>
    <definedName name="Pintor" localSheetId="10">#REF!</definedName>
    <definedName name="Pintor" localSheetId="12">#REF!</definedName>
    <definedName name="Pintor" localSheetId="16">#REF!</definedName>
    <definedName name="Pintor" localSheetId="3">#REF!</definedName>
    <definedName name="Pintor" localSheetId="2">#REF!</definedName>
    <definedName name="Pintor" localSheetId="13">#REF!</definedName>
    <definedName name="Pintor">#REF!</definedName>
    <definedName name="Pintor1" localSheetId="15">#REF!</definedName>
    <definedName name="Pintor1" localSheetId="9">#REF!</definedName>
    <definedName name="Pintor1" localSheetId="4">#REF!</definedName>
    <definedName name="Pintor1" localSheetId="6">#REF!</definedName>
    <definedName name="Pintor1" localSheetId="7">#REF!</definedName>
    <definedName name="Pintor1" localSheetId="5">#REF!</definedName>
    <definedName name="Pintor1" localSheetId="8">#REF!</definedName>
    <definedName name="Pintor1" localSheetId="17">#REF!</definedName>
    <definedName name="Pintor1" localSheetId="14">#REF!</definedName>
    <definedName name="Pintor1" localSheetId="11">#REF!</definedName>
    <definedName name="Pintor1" localSheetId="10">#REF!</definedName>
    <definedName name="Pintor1" localSheetId="12">#REF!</definedName>
    <definedName name="Pintor1" localSheetId="16">#REF!</definedName>
    <definedName name="Pintor1" localSheetId="3">#REF!</definedName>
    <definedName name="Pintor1" localSheetId="2">#REF!</definedName>
    <definedName name="Pintor1" localSheetId="13">#REF!</definedName>
    <definedName name="Pintor1">#REF!</definedName>
    <definedName name="RTUJH">#REF!</definedName>
    <definedName name="SDFGDFGF">#REF!</definedName>
    <definedName name="SDFGSDGASDF">#REF!</definedName>
    <definedName name="segdfhg">#REF!</definedName>
    <definedName name="SHGFSDHFFDG">#REF!</definedName>
    <definedName name="um" localSheetId="15">#REF!</definedName>
    <definedName name="um" localSheetId="9">#REF!</definedName>
    <definedName name="um" localSheetId="4">#REF!</definedName>
    <definedName name="um" localSheetId="6">#REF!</definedName>
    <definedName name="um" localSheetId="7">#REF!</definedName>
    <definedName name="um" localSheetId="5">#REF!</definedName>
    <definedName name="um" localSheetId="8">#REF!</definedName>
    <definedName name="um" localSheetId="17">#REF!</definedName>
    <definedName name="um" localSheetId="14">#REF!</definedName>
    <definedName name="um" localSheetId="11">#REF!</definedName>
    <definedName name="um" localSheetId="10">#REF!</definedName>
    <definedName name="um" localSheetId="12">#REF!</definedName>
    <definedName name="um" localSheetId="16">#REF!</definedName>
    <definedName name="um" localSheetId="3">#REF!</definedName>
    <definedName name="um" localSheetId="2">#REF!</definedName>
    <definedName name="um" localSheetId="13">#REF!</definedName>
    <definedName name="um">#REF!</definedName>
    <definedName name="VRA" localSheetId="15">#REF!</definedName>
    <definedName name="VRA" localSheetId="9">#REF!</definedName>
    <definedName name="VRA" localSheetId="4">#REF!</definedName>
    <definedName name="VRA" localSheetId="6">#REF!</definedName>
    <definedName name="VRA" localSheetId="7">#REF!</definedName>
    <definedName name="VRA" localSheetId="5">#REF!</definedName>
    <definedName name="VRA" localSheetId="8">#REF!</definedName>
    <definedName name="VRA" localSheetId="17">#REF!</definedName>
    <definedName name="VRA" localSheetId="14">#REF!</definedName>
    <definedName name="VRA" localSheetId="11">#REF!</definedName>
    <definedName name="VRA" localSheetId="10">#REF!</definedName>
    <definedName name="VRA" localSheetId="12">#REF!</definedName>
    <definedName name="VRA" localSheetId="16">#REF!</definedName>
    <definedName name="VRA" localSheetId="3">#REF!</definedName>
    <definedName name="VRA" localSheetId="2">#REF!</definedName>
    <definedName name="VRA" localSheetId="13">#REF!</definedName>
    <definedName name="VRA">#REF!</definedName>
    <definedName name="zdfsdf">#REF!</definedName>
  </definedNames>
  <calcPr calcId="191028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11" i="35" l="1"/>
  <c r="H111" i="21"/>
  <c r="H111" i="22"/>
  <c r="H111" i="24"/>
  <c r="H111" i="26"/>
  <c r="H111" i="27"/>
  <c r="H111" i="25"/>
  <c r="H111" i="29"/>
  <c r="H111" i="30"/>
  <c r="H111" i="32"/>
  <c r="H111" i="33"/>
  <c r="H111" i="34"/>
  <c r="H111" i="28"/>
  <c r="H111" i="23"/>
  <c r="H111" i="19"/>
  <c r="H92" i="35" l="1"/>
  <c r="H91" i="35"/>
  <c r="H90" i="35"/>
  <c r="H89" i="35"/>
  <c r="H88" i="35"/>
  <c r="H92" i="21"/>
  <c r="H91" i="21"/>
  <c r="H90" i="21"/>
  <c r="H89" i="21"/>
  <c r="H88" i="21"/>
  <c r="H92" i="22"/>
  <c r="H91" i="22"/>
  <c r="H90" i="22"/>
  <c r="H89" i="22"/>
  <c r="H88" i="22"/>
  <c r="H92" i="24"/>
  <c r="H91" i="24"/>
  <c r="H90" i="24"/>
  <c r="H89" i="24"/>
  <c r="H88" i="24"/>
  <c r="H92" i="26"/>
  <c r="H91" i="26"/>
  <c r="H90" i="26"/>
  <c r="H89" i="26"/>
  <c r="H88" i="26"/>
  <c r="H92" i="27"/>
  <c r="H91" i="27"/>
  <c r="H90" i="27"/>
  <c r="H89" i="27"/>
  <c r="H88" i="27"/>
  <c r="H92" i="25"/>
  <c r="H91" i="25"/>
  <c r="H90" i="25"/>
  <c r="H89" i="25"/>
  <c r="H88" i="25"/>
  <c r="H92" i="29"/>
  <c r="H91" i="29"/>
  <c r="H90" i="29"/>
  <c r="H89" i="29"/>
  <c r="H88" i="29"/>
  <c r="H92" i="30"/>
  <c r="H91" i="30"/>
  <c r="H90" i="30"/>
  <c r="H89" i="30"/>
  <c r="H88" i="30"/>
  <c r="H92" i="32"/>
  <c r="H91" i="32"/>
  <c r="H90" i="32"/>
  <c r="H89" i="32"/>
  <c r="H88" i="32"/>
  <c r="H92" i="33"/>
  <c r="H91" i="33"/>
  <c r="H90" i="33"/>
  <c r="H89" i="33"/>
  <c r="H88" i="33"/>
  <c r="H92" i="34"/>
  <c r="H91" i="34"/>
  <c r="H90" i="34"/>
  <c r="H89" i="34"/>
  <c r="H88" i="34"/>
  <c r="H92" i="28"/>
  <c r="H91" i="28"/>
  <c r="H90" i="28"/>
  <c r="H89" i="28"/>
  <c r="H88" i="28"/>
  <c r="H92" i="23"/>
  <c r="H91" i="23"/>
  <c r="H90" i="23"/>
  <c r="H89" i="23"/>
  <c r="H88" i="23"/>
  <c r="H92" i="19"/>
  <c r="H91" i="19"/>
  <c r="H90" i="19"/>
  <c r="H89" i="19"/>
  <c r="H88" i="19"/>
  <c r="H81" i="35"/>
  <c r="H79" i="35"/>
  <c r="H80" i="35" s="1"/>
  <c r="H78" i="35"/>
  <c r="H76" i="35"/>
  <c r="H77" i="35" s="1"/>
  <c r="H81" i="21"/>
  <c r="H79" i="21"/>
  <c r="H80" i="21" s="1"/>
  <c r="H78" i="21"/>
  <c r="H76" i="21"/>
  <c r="H77" i="21" s="1"/>
  <c r="H81" i="22"/>
  <c r="H79" i="22"/>
  <c r="H80" i="22" s="1"/>
  <c r="H78" i="22"/>
  <c r="H76" i="22"/>
  <c r="H77" i="22" s="1"/>
  <c r="H81" i="24"/>
  <c r="H79" i="24"/>
  <c r="H80" i="24" s="1"/>
  <c r="H78" i="24"/>
  <c r="H76" i="24"/>
  <c r="H77" i="24" s="1"/>
  <c r="H81" i="26"/>
  <c r="H79" i="26"/>
  <c r="H80" i="26" s="1"/>
  <c r="H78" i="26"/>
  <c r="H76" i="26"/>
  <c r="H77" i="26" s="1"/>
  <c r="H81" i="27"/>
  <c r="H79" i="27"/>
  <c r="H80" i="27" s="1"/>
  <c r="H78" i="27"/>
  <c r="H76" i="27"/>
  <c r="H77" i="27" s="1"/>
  <c r="H81" i="25"/>
  <c r="H79" i="25"/>
  <c r="H80" i="25" s="1"/>
  <c r="H78" i="25"/>
  <c r="H76" i="25"/>
  <c r="H77" i="25" s="1"/>
  <c r="H81" i="29"/>
  <c r="H79" i="29"/>
  <c r="H80" i="29" s="1"/>
  <c r="H78" i="29"/>
  <c r="H76" i="29"/>
  <c r="H77" i="29" s="1"/>
  <c r="H81" i="30"/>
  <c r="H79" i="30"/>
  <c r="H80" i="30" s="1"/>
  <c r="H78" i="30"/>
  <c r="H76" i="30"/>
  <c r="H77" i="30" s="1"/>
  <c r="H81" i="32"/>
  <c r="H80" i="32"/>
  <c r="H79" i="32"/>
  <c r="H78" i="32"/>
  <c r="H76" i="32"/>
  <c r="H77" i="32" s="1"/>
  <c r="H81" i="33"/>
  <c r="H79" i="33"/>
  <c r="H80" i="33" s="1"/>
  <c r="H78" i="33"/>
  <c r="H76" i="33"/>
  <c r="H77" i="33" s="1"/>
  <c r="H81" i="34" l="1"/>
  <c r="H79" i="34"/>
  <c r="H78" i="34"/>
  <c r="H76" i="34"/>
  <c r="H77" i="34" s="1"/>
  <c r="H81" i="28"/>
  <c r="H79" i="28"/>
  <c r="H78" i="28"/>
  <c r="H76" i="28"/>
  <c r="H77" i="28" s="1"/>
  <c r="H81" i="23"/>
  <c r="H79" i="23"/>
  <c r="H78" i="23"/>
  <c r="H76" i="23"/>
  <c r="H77" i="23" s="1"/>
  <c r="H81" i="19"/>
  <c r="H79" i="19"/>
  <c r="H78" i="19"/>
  <c r="H76" i="19"/>
  <c r="H77" i="19" s="1"/>
  <c r="H76" i="20"/>
  <c r="H4" i="5" l="1"/>
  <c r="H3" i="5"/>
  <c r="I15" i="5" l="1"/>
  <c r="H92" i="20" l="1"/>
  <c r="I81" i="20"/>
  <c r="I80" i="20"/>
  <c r="I79" i="20"/>
  <c r="I78" i="20"/>
  <c r="I76" i="20"/>
  <c r="C58" i="36" l="1"/>
  <c r="H81" i="20" l="1"/>
  <c r="H78" i="20"/>
  <c r="I87" i="20"/>
  <c r="C45" i="36"/>
  <c r="C44" i="36"/>
  <c r="C43" i="36"/>
  <c r="C16" i="36"/>
  <c r="C15" i="36"/>
  <c r="H87" i="35" l="1"/>
  <c r="H87" i="22"/>
  <c r="H87" i="21"/>
  <c r="H87" i="24"/>
  <c r="H87" i="26"/>
  <c r="H87" i="27"/>
  <c r="H87" i="25"/>
  <c r="H87" i="29"/>
  <c r="H87" i="30"/>
  <c r="H87" i="32"/>
  <c r="H87" i="33"/>
  <c r="H87" i="34"/>
  <c r="H87" i="28"/>
  <c r="H87" i="23"/>
  <c r="H87" i="19"/>
  <c r="H119" i="20" l="1"/>
  <c r="H5" i="5"/>
  <c r="I9" i="5"/>
  <c r="H9" i="5"/>
  <c r="I9" i="6"/>
  <c r="I15" i="6"/>
  <c r="H97" i="20"/>
  <c r="H100" i="20" s="1"/>
  <c r="H91" i="20"/>
  <c r="H88" i="20"/>
  <c r="H90" i="20"/>
  <c r="H89" i="20"/>
  <c r="H77" i="20"/>
  <c r="I77" i="20" s="1"/>
  <c r="H80" i="20"/>
  <c r="H79" i="20"/>
  <c r="H27" i="20"/>
  <c r="H53" i="20"/>
  <c r="H34" i="20"/>
  <c r="I88" i="20" s="1"/>
  <c r="H28" i="20"/>
  <c r="G60" i="20"/>
  <c r="G58" i="20"/>
  <c r="H87" i="20"/>
  <c r="H40" i="20"/>
  <c r="H39" i="20"/>
  <c r="I91" i="20" l="1"/>
  <c r="H128" i="20"/>
  <c r="I90" i="20"/>
  <c r="I89" i="20"/>
  <c r="I92" i="20"/>
  <c r="I16" i="6"/>
  <c r="J16" i="6" s="1"/>
  <c r="I99" i="20" l="1"/>
  <c r="I100" i="20" s="1"/>
  <c r="I105" i="20" s="1"/>
  <c r="I106" i="20" s="1"/>
  <c r="H131" i="20" s="1"/>
  <c r="H40" i="35"/>
  <c r="H40" i="22"/>
  <c r="H40" i="21"/>
  <c r="H40" i="24"/>
  <c r="H40" i="26"/>
  <c r="H40" i="27"/>
  <c r="H40" i="25"/>
  <c r="H40" i="29"/>
  <c r="H40" i="30"/>
  <c r="H40" i="32"/>
  <c r="H40" i="33"/>
  <c r="H40" i="34"/>
  <c r="H40" i="28"/>
  <c r="H40" i="23"/>
  <c r="H40" i="19"/>
  <c r="H58" i="20" l="1"/>
  <c r="H98" i="32" l="1"/>
  <c r="H5" i="6" l="1"/>
  <c r="I5" i="6" s="1"/>
  <c r="J5" i="6" s="1"/>
  <c r="H2" i="6"/>
  <c r="H13" i="6"/>
  <c r="I13" i="6" s="1"/>
  <c r="J13" i="6" s="1"/>
  <c r="G15" i="5"/>
  <c r="H15" i="5" s="1"/>
  <c r="H113" i="23" l="1"/>
  <c r="H113" i="30"/>
  <c r="F28" i="7"/>
  <c r="J9" i="5" s="1"/>
  <c r="J10" i="5" s="1"/>
  <c r="C141" i="35"/>
  <c r="H119" i="35"/>
  <c r="H123" i="35" s="1"/>
  <c r="G60" i="35"/>
  <c r="H59" i="35" s="1"/>
  <c r="H57" i="35"/>
  <c r="H53" i="35"/>
  <c r="H41" i="35"/>
  <c r="H27" i="35"/>
  <c r="C141" i="34"/>
  <c r="H119" i="34"/>
  <c r="H123" i="34" s="1"/>
  <c r="G60" i="34"/>
  <c r="H59" i="34"/>
  <c r="H57" i="34"/>
  <c r="H53" i="34"/>
  <c r="H80" i="34" s="1"/>
  <c r="H41" i="34"/>
  <c r="H27" i="34"/>
  <c r="H58" i="34" s="1"/>
  <c r="C141" i="33"/>
  <c r="H119" i="33"/>
  <c r="H123" i="33" s="1"/>
  <c r="G60" i="33"/>
  <c r="H59" i="33" s="1"/>
  <c r="H57" i="33"/>
  <c r="H53" i="33"/>
  <c r="H41" i="33"/>
  <c r="H28" i="33"/>
  <c r="H27" i="33"/>
  <c r="H58" i="33" s="1"/>
  <c r="C141" i="32"/>
  <c r="H119" i="32"/>
  <c r="H123" i="32" s="1"/>
  <c r="G60" i="32"/>
  <c r="H59" i="32"/>
  <c r="H57" i="32"/>
  <c r="H53" i="32"/>
  <c r="H41" i="32"/>
  <c r="H28" i="32"/>
  <c r="H27" i="32"/>
  <c r="H58" i="32" s="1"/>
  <c r="C142" i="30"/>
  <c r="H120" i="30"/>
  <c r="H124" i="30" s="1"/>
  <c r="G60" i="30"/>
  <c r="H59" i="30" s="1"/>
  <c r="H57" i="30"/>
  <c r="H53" i="30"/>
  <c r="H41" i="30"/>
  <c r="H28" i="30"/>
  <c r="H27" i="30"/>
  <c r="H58" i="30" s="1"/>
  <c r="C141" i="29"/>
  <c r="H119" i="29"/>
  <c r="H123" i="29" s="1"/>
  <c r="G60" i="29"/>
  <c r="H57" i="29"/>
  <c r="H53" i="29"/>
  <c r="H41" i="29"/>
  <c r="H27" i="29"/>
  <c r="H58" i="29" s="1"/>
  <c r="C141" i="28"/>
  <c r="H119" i="28"/>
  <c r="H123" i="28" s="1"/>
  <c r="G60" i="28"/>
  <c r="H57" i="28"/>
  <c r="H53" i="28"/>
  <c r="H80" i="28" s="1"/>
  <c r="H41" i="28"/>
  <c r="H27" i="28"/>
  <c r="C141" i="27"/>
  <c r="H119" i="27"/>
  <c r="H123" i="27" s="1"/>
  <c r="G60" i="27"/>
  <c r="H59" i="27" s="1"/>
  <c r="H57" i="27"/>
  <c r="H53" i="27"/>
  <c r="H41" i="27"/>
  <c r="H28" i="27"/>
  <c r="H27" i="27"/>
  <c r="H58" i="27" s="1"/>
  <c r="C141" i="26"/>
  <c r="H119" i="26"/>
  <c r="H123" i="26" s="1"/>
  <c r="G60" i="26"/>
  <c r="H59" i="26" s="1"/>
  <c r="H57" i="26"/>
  <c r="H53" i="26"/>
  <c r="H41" i="26"/>
  <c r="H27" i="26"/>
  <c r="C141" i="25"/>
  <c r="H119" i="25"/>
  <c r="H123" i="25" s="1"/>
  <c r="G60" i="25"/>
  <c r="H57" i="25"/>
  <c r="H53" i="25"/>
  <c r="H41" i="25"/>
  <c r="H27" i="25"/>
  <c r="C141" i="24"/>
  <c r="H119" i="24"/>
  <c r="H123" i="24" s="1"/>
  <c r="G60" i="24"/>
  <c r="H59" i="24"/>
  <c r="H57" i="24"/>
  <c r="H53" i="24"/>
  <c r="H41" i="24"/>
  <c r="H28" i="24"/>
  <c r="H27" i="24"/>
  <c r="H58" i="24" s="1"/>
  <c r="C142" i="23"/>
  <c r="H120" i="23"/>
  <c r="H124" i="23" s="1"/>
  <c r="G60" i="23"/>
  <c r="H59" i="23" s="1"/>
  <c r="H57" i="23"/>
  <c r="H53" i="23"/>
  <c r="H80" i="23" s="1"/>
  <c r="H41" i="23"/>
  <c r="H27" i="23"/>
  <c r="H58" i="23" s="1"/>
  <c r="C141" i="22"/>
  <c r="H119" i="22"/>
  <c r="H123" i="22" s="1"/>
  <c r="G60" i="22"/>
  <c r="H57" i="22"/>
  <c r="H53" i="22"/>
  <c r="H41" i="22"/>
  <c r="H28" i="22"/>
  <c r="H27" i="22"/>
  <c r="H58" i="22" s="1"/>
  <c r="C141" i="21"/>
  <c r="H119" i="21"/>
  <c r="H123" i="21" s="1"/>
  <c r="G60" i="21"/>
  <c r="H59" i="21" s="1"/>
  <c r="H57" i="21"/>
  <c r="H53" i="21"/>
  <c r="H41" i="21"/>
  <c r="H28" i="21"/>
  <c r="H27" i="21"/>
  <c r="H58" i="21" s="1"/>
  <c r="C141" i="20"/>
  <c r="H123" i="20"/>
  <c r="H57" i="20"/>
  <c r="H41" i="20"/>
  <c r="H112" i="35" l="1"/>
  <c r="H112" i="26"/>
  <c r="H112" i="25"/>
  <c r="H112" i="30"/>
  <c r="H112" i="33"/>
  <c r="H112" i="19"/>
  <c r="H112" i="21"/>
  <c r="H112" i="22"/>
  <c r="H112" i="28"/>
  <c r="H112" i="24"/>
  <c r="H112" i="27"/>
  <c r="H112" i="29"/>
  <c r="H112" i="32"/>
  <c r="H112" i="34"/>
  <c r="H112" i="23"/>
  <c r="H28" i="35"/>
  <c r="H58" i="35"/>
  <c r="H28" i="26"/>
  <c r="H34" i="26" s="1"/>
  <c r="H58" i="26"/>
  <c r="G58" i="25"/>
  <c r="H58" i="25"/>
  <c r="H28" i="28"/>
  <c r="H58" i="28"/>
  <c r="H99" i="20"/>
  <c r="H100" i="21"/>
  <c r="H100" i="22"/>
  <c r="H100" i="23"/>
  <c r="H100" i="24"/>
  <c r="H100" i="25"/>
  <c r="H100" i="26"/>
  <c r="H100" i="27"/>
  <c r="H100" i="28"/>
  <c r="H100" i="29"/>
  <c r="H100" i="30"/>
  <c r="H100" i="32"/>
  <c r="H100" i="33"/>
  <c r="H100" i="34"/>
  <c r="H100" i="35"/>
  <c r="H98" i="24"/>
  <c r="H101" i="24" s="1"/>
  <c r="H34" i="32"/>
  <c r="G58" i="35"/>
  <c r="G58" i="22"/>
  <c r="H34" i="21"/>
  <c r="H59" i="22"/>
  <c r="H98" i="26"/>
  <c r="H59" i="25"/>
  <c r="H34" i="30"/>
  <c r="G58" i="32"/>
  <c r="H59" i="20"/>
  <c r="H64" i="20" s="1"/>
  <c r="G58" i="27"/>
  <c r="H28" i="23"/>
  <c r="H98" i="35"/>
  <c r="H98" i="22"/>
  <c r="G58" i="21"/>
  <c r="H98" i="21"/>
  <c r="H101" i="21" s="1"/>
  <c r="G58" i="24"/>
  <c r="G58" i="26"/>
  <c r="H98" i="27"/>
  <c r="H28" i="25"/>
  <c r="H98" i="25"/>
  <c r="H98" i="29"/>
  <c r="H101" i="29" s="1"/>
  <c r="G58" i="29"/>
  <c r="H59" i="29"/>
  <c r="H28" i="29"/>
  <c r="H98" i="30"/>
  <c r="G58" i="30"/>
  <c r="H98" i="33"/>
  <c r="H101" i="33" s="1"/>
  <c r="G58" i="33"/>
  <c r="H98" i="34"/>
  <c r="H101" i="34" s="1"/>
  <c r="G58" i="34"/>
  <c r="H28" i="34"/>
  <c r="G58" i="28"/>
  <c r="H98" i="28"/>
  <c r="H98" i="23"/>
  <c r="H101" i="23" s="1"/>
  <c r="G58" i="23"/>
  <c r="H34" i="35"/>
  <c r="H34" i="33"/>
  <c r="H34" i="28"/>
  <c r="H59" i="28"/>
  <c r="H34" i="27"/>
  <c r="H34" i="24"/>
  <c r="H34" i="22"/>
  <c r="H101" i="35" l="1"/>
  <c r="H101" i="22"/>
  <c r="H101" i="26"/>
  <c r="H101" i="27"/>
  <c r="H101" i="25"/>
  <c r="H101" i="30"/>
  <c r="H101" i="28"/>
  <c r="I78" i="35"/>
  <c r="I81" i="35"/>
  <c r="I76" i="35"/>
  <c r="I79" i="35"/>
  <c r="I80" i="35"/>
  <c r="I77" i="35"/>
  <c r="I90" i="21"/>
  <c r="I78" i="21"/>
  <c r="I76" i="21"/>
  <c r="I79" i="21"/>
  <c r="I77" i="21"/>
  <c r="I81" i="21"/>
  <c r="I80" i="21"/>
  <c r="I90" i="22"/>
  <c r="I80" i="22"/>
  <c r="I78" i="22"/>
  <c r="I76" i="22"/>
  <c r="I77" i="22"/>
  <c r="I81" i="22"/>
  <c r="I79" i="22"/>
  <c r="I87" i="24"/>
  <c r="I77" i="24"/>
  <c r="I79" i="24"/>
  <c r="I78" i="24"/>
  <c r="I81" i="24"/>
  <c r="I76" i="24"/>
  <c r="I80" i="24"/>
  <c r="I90" i="26"/>
  <c r="I78" i="26"/>
  <c r="I80" i="26"/>
  <c r="I79" i="26"/>
  <c r="I76" i="26"/>
  <c r="I81" i="26"/>
  <c r="I77" i="26"/>
  <c r="I78" i="27"/>
  <c r="I79" i="27"/>
  <c r="I81" i="27"/>
  <c r="I76" i="27"/>
  <c r="I77" i="27"/>
  <c r="I80" i="27"/>
  <c r="I87" i="30"/>
  <c r="I81" i="30"/>
  <c r="I79" i="30"/>
  <c r="I77" i="30"/>
  <c r="I78" i="30"/>
  <c r="I76" i="30"/>
  <c r="I80" i="30"/>
  <c r="I39" i="32"/>
  <c r="H149" i="32" s="1"/>
  <c r="I81" i="32"/>
  <c r="I76" i="32"/>
  <c r="I79" i="32"/>
  <c r="I78" i="32"/>
  <c r="I77" i="32"/>
  <c r="I80" i="32"/>
  <c r="I90" i="33"/>
  <c r="I79" i="33"/>
  <c r="I78" i="33"/>
  <c r="I80" i="33"/>
  <c r="I76" i="33"/>
  <c r="I81" i="33"/>
  <c r="I77" i="33"/>
  <c r="I90" i="28"/>
  <c r="I80" i="28"/>
  <c r="I79" i="28"/>
  <c r="I77" i="28"/>
  <c r="I76" i="28"/>
  <c r="I81" i="28"/>
  <c r="I78" i="28"/>
  <c r="H101" i="32"/>
  <c r="I90" i="24"/>
  <c r="H128" i="27"/>
  <c r="I95" i="27"/>
  <c r="I92" i="27"/>
  <c r="I96" i="27"/>
  <c r="I89" i="27"/>
  <c r="I97" i="27"/>
  <c r="I91" i="27"/>
  <c r="I40" i="27"/>
  <c r="H149" i="27" s="1"/>
  <c r="I93" i="27"/>
  <c r="I94" i="27"/>
  <c r="I88" i="27"/>
  <c r="H128" i="33"/>
  <c r="I95" i="33"/>
  <c r="I96" i="33"/>
  <c r="I89" i="33"/>
  <c r="I97" i="33"/>
  <c r="I91" i="33"/>
  <c r="I40" i="33"/>
  <c r="H149" i="33" s="1"/>
  <c r="I93" i="33"/>
  <c r="I92" i="33"/>
  <c r="I94" i="33"/>
  <c r="I88" i="33"/>
  <c r="I39" i="21"/>
  <c r="H148" i="21" s="1"/>
  <c r="I93" i="21"/>
  <c r="I94" i="21"/>
  <c r="H128" i="21"/>
  <c r="I95" i="21"/>
  <c r="I96" i="21"/>
  <c r="I89" i="21"/>
  <c r="I97" i="21"/>
  <c r="I91" i="21"/>
  <c r="I92" i="21"/>
  <c r="I40" i="21"/>
  <c r="H149" i="21" s="1"/>
  <c r="I88" i="21"/>
  <c r="I87" i="26"/>
  <c r="I94" i="28"/>
  <c r="I97" i="28"/>
  <c r="H128" i="28"/>
  <c r="I95" i="28"/>
  <c r="I96" i="28"/>
  <c r="I89" i="28"/>
  <c r="I92" i="28"/>
  <c r="I91" i="28"/>
  <c r="I93" i="28"/>
  <c r="I40" i="28"/>
  <c r="H149" i="28" s="1"/>
  <c r="I88" i="28"/>
  <c r="I93" i="35"/>
  <c r="I40" i="35"/>
  <c r="H149" i="35" s="1"/>
  <c r="I94" i="35"/>
  <c r="I95" i="35"/>
  <c r="I96" i="35"/>
  <c r="I89" i="35"/>
  <c r="I97" i="35"/>
  <c r="I91" i="35"/>
  <c r="I92" i="35"/>
  <c r="I88" i="35"/>
  <c r="I87" i="28"/>
  <c r="H64" i="29"/>
  <c r="H71" i="29" s="1"/>
  <c r="I91" i="32"/>
  <c r="I40" i="32"/>
  <c r="H150" i="32" s="1"/>
  <c r="I92" i="32"/>
  <c r="I93" i="32"/>
  <c r="I94" i="32"/>
  <c r="H128" i="32"/>
  <c r="I95" i="32"/>
  <c r="I89" i="32"/>
  <c r="I97" i="32"/>
  <c r="I96" i="32"/>
  <c r="I90" i="32"/>
  <c r="I88" i="32"/>
  <c r="I87" i="32"/>
  <c r="I87" i="35"/>
  <c r="I90" i="27"/>
  <c r="I39" i="30"/>
  <c r="H149" i="30" s="1"/>
  <c r="I96" i="30"/>
  <c r="I89" i="30"/>
  <c r="I97" i="30"/>
  <c r="I91" i="30"/>
  <c r="I92" i="30"/>
  <c r="I40" i="30"/>
  <c r="H150" i="30" s="1"/>
  <c r="I93" i="30"/>
  <c r="I94" i="30"/>
  <c r="H129" i="30"/>
  <c r="I95" i="30"/>
  <c r="I88" i="30"/>
  <c r="I90" i="30"/>
  <c r="I90" i="35"/>
  <c r="I87" i="33"/>
  <c r="H128" i="24"/>
  <c r="I95" i="24"/>
  <c r="I92" i="24"/>
  <c r="I96" i="24"/>
  <c r="I89" i="24"/>
  <c r="I97" i="24"/>
  <c r="I91" i="24"/>
  <c r="I93" i="24"/>
  <c r="I94" i="24"/>
  <c r="I40" i="24"/>
  <c r="H149" i="24" s="1"/>
  <c r="I88" i="24"/>
  <c r="I100" i="24" s="1"/>
  <c r="I87" i="21"/>
  <c r="I87" i="27"/>
  <c r="I89" i="22"/>
  <c r="I97" i="22"/>
  <c r="I91" i="22"/>
  <c r="I92" i="22"/>
  <c r="I40" i="22"/>
  <c r="H149" i="22" s="1"/>
  <c r="I93" i="22"/>
  <c r="I94" i="22"/>
  <c r="I95" i="22"/>
  <c r="I96" i="22"/>
  <c r="I88" i="22"/>
  <c r="I96" i="26"/>
  <c r="I89" i="26"/>
  <c r="I97" i="26"/>
  <c r="I91" i="26"/>
  <c r="I92" i="26"/>
  <c r="I40" i="26"/>
  <c r="H149" i="26" s="1"/>
  <c r="I93" i="26"/>
  <c r="I94" i="26"/>
  <c r="H128" i="26"/>
  <c r="I95" i="26"/>
  <c r="I88" i="26"/>
  <c r="H64" i="28"/>
  <c r="H71" i="28" s="1"/>
  <c r="I87" i="22"/>
  <c r="H64" i="22"/>
  <c r="H71" i="22" s="1"/>
  <c r="H64" i="35"/>
  <c r="H71" i="35" s="1"/>
  <c r="H64" i="21"/>
  <c r="H71" i="21" s="1"/>
  <c r="H64" i="24"/>
  <c r="H71" i="24" s="1"/>
  <c r="H64" i="26"/>
  <c r="H71" i="26" s="1"/>
  <c r="H64" i="27"/>
  <c r="H71" i="27" s="1"/>
  <c r="H64" i="25"/>
  <c r="H71" i="25" s="1"/>
  <c r="H64" i="30"/>
  <c r="H71" i="30" s="1"/>
  <c r="H64" i="32"/>
  <c r="H71" i="32" s="1"/>
  <c r="H64" i="33"/>
  <c r="H71" i="33" s="1"/>
  <c r="H64" i="34"/>
  <c r="H71" i="34" s="1"/>
  <c r="H71" i="20"/>
  <c r="H64" i="23"/>
  <c r="H71" i="23" s="1"/>
  <c r="H34" i="25"/>
  <c r="H34" i="23"/>
  <c r="H34" i="29"/>
  <c r="H34" i="34"/>
  <c r="H128" i="35"/>
  <c r="I39" i="35"/>
  <c r="H148" i="35" s="1"/>
  <c r="I39" i="33"/>
  <c r="H148" i="33" s="1"/>
  <c r="I39" i="28"/>
  <c r="I39" i="27"/>
  <c r="H148" i="27" s="1"/>
  <c r="I39" i="26"/>
  <c r="H148" i="26" s="1"/>
  <c r="I39" i="24"/>
  <c r="H148" i="24" s="1"/>
  <c r="H128" i="22"/>
  <c r="I39" i="22"/>
  <c r="H148" i="22" s="1"/>
  <c r="I100" i="21" l="1"/>
  <c r="I100" i="33"/>
  <c r="I100" i="28"/>
  <c r="I100" i="22"/>
  <c r="I78" i="25"/>
  <c r="I81" i="25"/>
  <c r="I79" i="25"/>
  <c r="I76" i="25"/>
  <c r="I80" i="25"/>
  <c r="I77" i="25"/>
  <c r="I79" i="29"/>
  <c r="I78" i="29"/>
  <c r="I80" i="29"/>
  <c r="I77" i="29"/>
  <c r="I76" i="29"/>
  <c r="I81" i="29"/>
  <c r="I81" i="34"/>
  <c r="I77" i="34"/>
  <c r="I76" i="34"/>
  <c r="I79" i="34"/>
  <c r="I78" i="34"/>
  <c r="I80" i="34"/>
  <c r="I77" i="23"/>
  <c r="I81" i="23"/>
  <c r="I76" i="23"/>
  <c r="I80" i="23"/>
  <c r="I78" i="23"/>
  <c r="I79" i="23"/>
  <c r="I100" i="27"/>
  <c r="I101" i="27" s="1"/>
  <c r="I100" i="32"/>
  <c r="H82" i="20"/>
  <c r="H130" i="20" s="1"/>
  <c r="I100" i="30"/>
  <c r="I100" i="35"/>
  <c r="I101" i="35" s="1"/>
  <c r="I100" i="26"/>
  <c r="I41" i="30"/>
  <c r="H69" i="30" s="1"/>
  <c r="H82" i="22"/>
  <c r="H150" i="22" s="1"/>
  <c r="I41" i="32"/>
  <c r="I41" i="21"/>
  <c r="H69" i="21" s="1"/>
  <c r="I91" i="34"/>
  <c r="I92" i="34"/>
  <c r="I40" i="34"/>
  <c r="H149" i="34" s="1"/>
  <c r="I93" i="34"/>
  <c r="I94" i="34"/>
  <c r="H128" i="34"/>
  <c r="I95" i="34"/>
  <c r="I89" i="34"/>
  <c r="I97" i="34"/>
  <c r="I96" i="34"/>
  <c r="I88" i="34"/>
  <c r="I87" i="34"/>
  <c r="I90" i="34"/>
  <c r="H82" i="27"/>
  <c r="H150" i="27" s="1"/>
  <c r="I39" i="25"/>
  <c r="H148" i="25" s="1"/>
  <c r="I91" i="25"/>
  <c r="I92" i="25"/>
  <c r="I40" i="25"/>
  <c r="H149" i="25" s="1"/>
  <c r="I95" i="25"/>
  <c r="I93" i="25"/>
  <c r="I94" i="25"/>
  <c r="H128" i="25"/>
  <c r="I96" i="25"/>
  <c r="I89" i="25"/>
  <c r="I97" i="25"/>
  <c r="I88" i="25"/>
  <c r="I87" i="25"/>
  <c r="I90" i="25"/>
  <c r="I39" i="29"/>
  <c r="H148" i="29" s="1"/>
  <c r="I93" i="29"/>
  <c r="I96" i="29"/>
  <c r="I94" i="29"/>
  <c r="H128" i="29"/>
  <c r="I95" i="29"/>
  <c r="I89" i="29"/>
  <c r="I97" i="29"/>
  <c r="I91" i="29"/>
  <c r="I92" i="29"/>
  <c r="I40" i="29"/>
  <c r="H149" i="29" s="1"/>
  <c r="I88" i="29"/>
  <c r="I87" i="29"/>
  <c r="I90" i="29"/>
  <c r="I41" i="28"/>
  <c r="H69" i="28" s="1"/>
  <c r="H148" i="28"/>
  <c r="I89" i="23"/>
  <c r="I97" i="23"/>
  <c r="I92" i="23"/>
  <c r="I91" i="23"/>
  <c r="I40" i="23"/>
  <c r="H150" i="23" s="1"/>
  <c r="H129" i="23"/>
  <c r="I93" i="23"/>
  <c r="I95" i="23"/>
  <c r="I96" i="23"/>
  <c r="I94" i="23"/>
  <c r="I88" i="23"/>
  <c r="I90" i="23"/>
  <c r="I87" i="23"/>
  <c r="I40" i="20"/>
  <c r="H150" i="20" s="1"/>
  <c r="I39" i="20"/>
  <c r="H82" i="24"/>
  <c r="H150" i="24" s="1"/>
  <c r="I101" i="32"/>
  <c r="H82" i="32"/>
  <c r="H151" i="32" s="1"/>
  <c r="I101" i="22"/>
  <c r="H151" i="22" s="1"/>
  <c r="I41" i="24"/>
  <c r="H82" i="21"/>
  <c r="H150" i="21" s="1"/>
  <c r="I101" i="33"/>
  <c r="I41" i="22"/>
  <c r="I101" i="24"/>
  <c r="I101" i="21"/>
  <c r="I41" i="35"/>
  <c r="H82" i="30"/>
  <c r="H151" i="30" s="1"/>
  <c r="I41" i="27"/>
  <c r="H69" i="27" s="1"/>
  <c r="H82" i="33"/>
  <c r="H150" i="33" s="1"/>
  <c r="I39" i="23"/>
  <c r="H149" i="23" s="1"/>
  <c r="I101" i="30"/>
  <c r="H82" i="35"/>
  <c r="H150" i="35" s="1"/>
  <c r="I41" i="26"/>
  <c r="I41" i="33"/>
  <c r="I39" i="34"/>
  <c r="I49" i="28"/>
  <c r="H82" i="28"/>
  <c r="H150" i="28" s="1"/>
  <c r="I101" i="28"/>
  <c r="I101" i="26"/>
  <c r="H82" i="26"/>
  <c r="H150" i="26" s="1"/>
  <c r="I45" i="21"/>
  <c r="I52" i="21"/>
  <c r="I51" i="21"/>
  <c r="I46" i="30" l="1"/>
  <c r="H69" i="32"/>
  <c r="I49" i="32"/>
  <c r="I50" i="32"/>
  <c r="I45" i="32"/>
  <c r="I46" i="32"/>
  <c r="I47" i="32"/>
  <c r="I48" i="32"/>
  <c r="I52" i="28"/>
  <c r="I47" i="30"/>
  <c r="I100" i="23"/>
  <c r="I101" i="23" s="1"/>
  <c r="H131" i="35"/>
  <c r="H151" i="35"/>
  <c r="H152" i="35" s="1"/>
  <c r="I22" i="7" s="1"/>
  <c r="J22" i="7" s="1"/>
  <c r="H152" i="22"/>
  <c r="I21" i="7" s="1"/>
  <c r="J21" i="7" s="1"/>
  <c r="H130" i="22"/>
  <c r="H106" i="21"/>
  <c r="H107" i="21" s="1"/>
  <c r="H131" i="21" s="1"/>
  <c r="H151" i="21"/>
  <c r="H152" i="21" s="1"/>
  <c r="I20" i="7" s="1"/>
  <c r="J20" i="7" s="1"/>
  <c r="H106" i="24"/>
  <c r="H107" i="24" s="1"/>
  <c r="H131" i="24" s="1"/>
  <c r="H151" i="24"/>
  <c r="H152" i="24"/>
  <c r="I19" i="7" s="1"/>
  <c r="J19" i="7" s="1"/>
  <c r="H106" i="26"/>
  <c r="H107" i="26" s="1"/>
  <c r="H131" i="26" s="1"/>
  <c r="H151" i="26"/>
  <c r="H152" i="26" s="1"/>
  <c r="I18" i="7" s="1"/>
  <c r="J18" i="7" s="1"/>
  <c r="H106" i="27"/>
  <c r="H107" i="27" s="1"/>
  <c r="H131" i="27" s="1"/>
  <c r="H151" i="27"/>
  <c r="H152" i="27" s="1"/>
  <c r="I17" i="7" s="1"/>
  <c r="J17" i="7" s="1"/>
  <c r="H106" i="30"/>
  <c r="H107" i="30" s="1"/>
  <c r="H132" i="30" s="1"/>
  <c r="H152" i="30"/>
  <c r="H153" i="30" s="1"/>
  <c r="I14" i="7" s="1"/>
  <c r="J14" i="7" s="1"/>
  <c r="H106" i="32"/>
  <c r="H107" i="32" s="1"/>
  <c r="H131" i="32" s="1"/>
  <c r="H152" i="32"/>
  <c r="H153" i="32" s="1"/>
  <c r="I13" i="7" s="1"/>
  <c r="J13" i="7" s="1"/>
  <c r="H106" i="33"/>
  <c r="H107" i="33" s="1"/>
  <c r="H131" i="33" s="1"/>
  <c r="H151" i="33"/>
  <c r="H152" i="33" s="1"/>
  <c r="I12" i="7" s="1"/>
  <c r="J12" i="7" s="1"/>
  <c r="H106" i="28"/>
  <c r="H107" i="28" s="1"/>
  <c r="H131" i="28" s="1"/>
  <c r="H151" i="28"/>
  <c r="H152" i="28" s="1"/>
  <c r="I10" i="7" s="1"/>
  <c r="J10" i="7" s="1"/>
  <c r="H149" i="20"/>
  <c r="I41" i="20"/>
  <c r="I48" i="30"/>
  <c r="I45" i="30"/>
  <c r="H152" i="20"/>
  <c r="I100" i="29"/>
  <c r="I101" i="29" s="1"/>
  <c r="I100" i="25"/>
  <c r="I101" i="25" s="1"/>
  <c r="I100" i="34"/>
  <c r="I101" i="34" s="1"/>
  <c r="I47" i="21"/>
  <c r="I51" i="30"/>
  <c r="I52" i="30"/>
  <c r="I49" i="30"/>
  <c r="I50" i="30"/>
  <c r="I47" i="28"/>
  <c r="I45" i="28"/>
  <c r="I48" i="28"/>
  <c r="I48" i="21"/>
  <c r="I49" i="21"/>
  <c r="I51" i="28"/>
  <c r="I50" i="28"/>
  <c r="H106" i="35"/>
  <c r="H107" i="35" s="1"/>
  <c r="I46" i="21"/>
  <c r="I50" i="21"/>
  <c r="I41" i="29"/>
  <c r="I45" i="29" s="1"/>
  <c r="I51" i="32"/>
  <c r="I52" i="32"/>
  <c r="I46" i="28"/>
  <c r="I41" i="25"/>
  <c r="I46" i="25" s="1"/>
  <c r="H82" i="25"/>
  <c r="H82" i="29"/>
  <c r="H150" i="29" s="1"/>
  <c r="H130" i="26"/>
  <c r="I47" i="22"/>
  <c r="H69" i="22"/>
  <c r="H130" i="35"/>
  <c r="H130" i="32"/>
  <c r="H130" i="27"/>
  <c r="I51" i="24"/>
  <c r="H69" i="24"/>
  <c r="I47" i="26"/>
  <c r="H69" i="26"/>
  <c r="I41" i="34"/>
  <c r="H69" i="34" s="1"/>
  <c r="H148" i="34"/>
  <c r="H131" i="30"/>
  <c r="H130" i="21"/>
  <c r="H130" i="24"/>
  <c r="H130" i="33"/>
  <c r="H130" i="28"/>
  <c r="I48" i="35"/>
  <c r="H69" i="35"/>
  <c r="H106" i="22"/>
  <c r="H107" i="22" s="1"/>
  <c r="H131" i="22"/>
  <c r="I48" i="24"/>
  <c r="I52" i="22"/>
  <c r="I51" i="22"/>
  <c r="I48" i="22"/>
  <c r="I46" i="22"/>
  <c r="I45" i="22"/>
  <c r="I51" i="33"/>
  <c r="H69" i="33"/>
  <c r="H151" i="20"/>
  <c r="I51" i="35"/>
  <c r="I50" i="24"/>
  <c r="I47" i="24"/>
  <c r="I45" i="24"/>
  <c r="I52" i="24"/>
  <c r="I51" i="27"/>
  <c r="I49" i="24"/>
  <c r="I47" i="27"/>
  <c r="I46" i="24"/>
  <c r="I46" i="33"/>
  <c r="I41" i="23"/>
  <c r="H69" i="23" s="1"/>
  <c r="H82" i="23"/>
  <c r="H151" i="23" s="1"/>
  <c r="I50" i="35"/>
  <c r="I47" i="35"/>
  <c r="I49" i="35"/>
  <c r="I45" i="35"/>
  <c r="I46" i="35"/>
  <c r="I50" i="22"/>
  <c r="I49" i="22"/>
  <c r="I52" i="35"/>
  <c r="I49" i="26"/>
  <c r="I51" i="26"/>
  <c r="I52" i="26"/>
  <c r="I46" i="26"/>
  <c r="I45" i="26"/>
  <c r="I48" i="26"/>
  <c r="I50" i="26"/>
  <c r="I46" i="27"/>
  <c r="I49" i="27"/>
  <c r="I45" i="27"/>
  <c r="I52" i="27"/>
  <c r="I48" i="27"/>
  <c r="I50" i="27"/>
  <c r="I48" i="33"/>
  <c r="I50" i="33"/>
  <c r="I49" i="33"/>
  <c r="I45" i="33"/>
  <c r="I52" i="33"/>
  <c r="I47" i="33"/>
  <c r="H82" i="34"/>
  <c r="H150" i="34" s="1"/>
  <c r="H153" i="20" l="1"/>
  <c r="H69" i="20"/>
  <c r="I52" i="20"/>
  <c r="I50" i="20"/>
  <c r="I45" i="20"/>
  <c r="I53" i="20" s="1"/>
  <c r="I51" i="20"/>
  <c r="I46" i="20"/>
  <c r="I49" i="20"/>
  <c r="I48" i="20"/>
  <c r="I47" i="20"/>
  <c r="H130" i="25"/>
  <c r="H150" i="25"/>
  <c r="H106" i="25"/>
  <c r="H107" i="25" s="1"/>
  <c r="H131" i="25" s="1"/>
  <c r="H151" i="25"/>
  <c r="H106" i="29"/>
  <c r="H107" i="29" s="1"/>
  <c r="H131" i="29" s="1"/>
  <c r="H151" i="29"/>
  <c r="H152" i="29" s="1"/>
  <c r="I15" i="7" s="1"/>
  <c r="J15" i="7" s="1"/>
  <c r="H106" i="34"/>
  <c r="H107" i="34" s="1"/>
  <c r="H131" i="34" s="1"/>
  <c r="H151" i="34"/>
  <c r="H152" i="34" s="1"/>
  <c r="I11" i="7" s="1"/>
  <c r="J11" i="7" s="1"/>
  <c r="H106" i="23"/>
  <c r="H107" i="23" s="1"/>
  <c r="H132" i="23" s="1"/>
  <c r="H152" i="23"/>
  <c r="H153" i="23" s="1"/>
  <c r="I9" i="7" s="1"/>
  <c r="J9" i="7" s="1"/>
  <c r="I52" i="25"/>
  <c r="I51" i="25"/>
  <c r="I49" i="29"/>
  <c r="I53" i="30"/>
  <c r="H70" i="30" s="1"/>
  <c r="H72" i="30" s="1"/>
  <c r="H130" i="30" s="1"/>
  <c r="I53" i="21"/>
  <c r="H70" i="21" s="1"/>
  <c r="H72" i="21" s="1"/>
  <c r="H129" i="21" s="1"/>
  <c r="I53" i="28"/>
  <c r="H70" i="28" s="1"/>
  <c r="H72" i="28" s="1"/>
  <c r="H129" i="28" s="1"/>
  <c r="I50" i="25"/>
  <c r="I47" i="25"/>
  <c r="I49" i="25"/>
  <c r="H69" i="25"/>
  <c r="I45" i="25"/>
  <c r="I46" i="29"/>
  <c r="I47" i="29"/>
  <c r="I53" i="32"/>
  <c r="H70" i="32" s="1"/>
  <c r="H72" i="32" s="1"/>
  <c r="H129" i="32" s="1"/>
  <c r="H130" i="29"/>
  <c r="I48" i="25"/>
  <c r="H69" i="29"/>
  <c r="I48" i="29"/>
  <c r="I51" i="29"/>
  <c r="I50" i="29"/>
  <c r="I52" i="29"/>
  <c r="H131" i="23"/>
  <c r="H130" i="34"/>
  <c r="I53" i="35"/>
  <c r="I53" i="22"/>
  <c r="I53" i="24"/>
  <c r="I53" i="27"/>
  <c r="I45" i="34"/>
  <c r="I48" i="34"/>
  <c r="I45" i="23"/>
  <c r="I46" i="23"/>
  <c r="I47" i="23"/>
  <c r="I51" i="23"/>
  <c r="I49" i="23"/>
  <c r="I48" i="23"/>
  <c r="I50" i="23"/>
  <c r="I52" i="23"/>
  <c r="I46" i="34"/>
  <c r="I49" i="34"/>
  <c r="I50" i="34"/>
  <c r="I52" i="34"/>
  <c r="I51" i="34"/>
  <c r="I53" i="26"/>
  <c r="I53" i="33"/>
  <c r="I47" i="34"/>
  <c r="H152" i="25" l="1"/>
  <c r="I16" i="7" s="1"/>
  <c r="J16" i="7" s="1"/>
  <c r="H70" i="20"/>
  <c r="H72" i="20" s="1"/>
  <c r="H129" i="20" s="1"/>
  <c r="I53" i="25"/>
  <c r="H70" i="25" s="1"/>
  <c r="H72" i="25" s="1"/>
  <c r="H129" i="25" s="1"/>
  <c r="I53" i="29"/>
  <c r="H70" i="29" s="1"/>
  <c r="H72" i="29" s="1"/>
  <c r="H129" i="29" s="1"/>
  <c r="H70" i="24"/>
  <c r="H72" i="24" s="1"/>
  <c r="H129" i="24" s="1"/>
  <c r="H70" i="22"/>
  <c r="H72" i="22" s="1"/>
  <c r="H129" i="22" s="1"/>
  <c r="H70" i="33"/>
  <c r="H72" i="33" s="1"/>
  <c r="H129" i="33" s="1"/>
  <c r="H70" i="26"/>
  <c r="H72" i="26" s="1"/>
  <c r="H129" i="26" s="1"/>
  <c r="H70" i="35"/>
  <c r="H72" i="35" s="1"/>
  <c r="H129" i="35" s="1"/>
  <c r="H70" i="27"/>
  <c r="H72" i="27" s="1"/>
  <c r="H129" i="27" s="1"/>
  <c r="I53" i="34"/>
  <c r="I53" i="23"/>
  <c r="G60" i="19"/>
  <c r="H70" i="34" l="1"/>
  <c r="H72" i="34" s="1"/>
  <c r="H129" i="34" s="1"/>
  <c r="H70" i="23"/>
  <c r="H72" i="23" s="1"/>
  <c r="H130" i="23" s="1"/>
  <c r="G3" i="5"/>
  <c r="H3" i="6"/>
  <c r="I3" i="6" s="1"/>
  <c r="H4" i="6"/>
  <c r="H6" i="6"/>
  <c r="H7" i="6"/>
  <c r="H8" i="6"/>
  <c r="H10" i="6"/>
  <c r="H11" i="6"/>
  <c r="H12" i="6"/>
  <c r="H14" i="6"/>
  <c r="I2" i="6"/>
  <c r="G9" i="5"/>
  <c r="G4" i="5"/>
  <c r="I7" i="7" l="1"/>
  <c r="J7" i="7" s="1"/>
  <c r="H112" i="20"/>
  <c r="J2" i="6"/>
  <c r="I11" i="6"/>
  <c r="J11" i="6" s="1"/>
  <c r="I10" i="6"/>
  <c r="I8" i="6"/>
  <c r="J8" i="6" s="1"/>
  <c r="I7" i="6"/>
  <c r="J7" i="6" s="1"/>
  <c r="I6" i="6"/>
  <c r="J6" i="6" s="1"/>
  <c r="I4" i="6"/>
  <c r="J4" i="6" s="1"/>
  <c r="I14" i="6"/>
  <c r="J14" i="6" s="1"/>
  <c r="I12" i="6"/>
  <c r="J12" i="6" s="1"/>
  <c r="J3" i="6"/>
  <c r="J9" i="6" l="1"/>
  <c r="J10" i="6"/>
  <c r="J15" i="6" l="1"/>
  <c r="H111" i="20"/>
  <c r="H113" i="20" s="1"/>
  <c r="H114" i="30"/>
  <c r="H114" i="23"/>
  <c r="C141" i="19"/>
  <c r="H119" i="19"/>
  <c r="H123" i="19" s="1"/>
  <c r="H59" i="19"/>
  <c r="H57" i="19"/>
  <c r="H53" i="19"/>
  <c r="H80" i="19" s="1"/>
  <c r="H41" i="19"/>
  <c r="H27" i="19"/>
  <c r="H28" i="19" l="1"/>
  <c r="H58" i="19"/>
  <c r="H64" i="19" s="1"/>
  <c r="H71" i="19" s="1"/>
  <c r="H100" i="19"/>
  <c r="H113" i="22"/>
  <c r="H132" i="22" s="1"/>
  <c r="H133" i="22" s="1"/>
  <c r="H113" i="32"/>
  <c r="H132" i="32" s="1"/>
  <c r="H133" i="32" s="1"/>
  <c r="H113" i="33"/>
  <c r="H132" i="33" s="1"/>
  <c r="H133" i="33" s="1"/>
  <c r="H113" i="24"/>
  <c r="H132" i="24" s="1"/>
  <c r="H133" i="24" s="1"/>
  <c r="H113" i="34"/>
  <c r="H132" i="34" s="1"/>
  <c r="H133" i="34" s="1"/>
  <c r="H113" i="26"/>
  <c r="H132" i="26" s="1"/>
  <c r="H133" i="26" s="1"/>
  <c r="H113" i="28"/>
  <c r="H132" i="28" s="1"/>
  <c r="H133" i="28" s="1"/>
  <c r="H113" i="27"/>
  <c r="H132" i="27" s="1"/>
  <c r="H133" i="27" s="1"/>
  <c r="H133" i="23"/>
  <c r="H134" i="23" s="1"/>
  <c r="H133" i="30"/>
  <c r="H134" i="30" s="1"/>
  <c r="H113" i="25"/>
  <c r="H132" i="25" s="1"/>
  <c r="H133" i="25" s="1"/>
  <c r="H113" i="19"/>
  <c r="H132" i="19" s="1"/>
  <c r="H110" i="20"/>
  <c r="H132" i="20" s="1"/>
  <c r="H113" i="29"/>
  <c r="H132" i="29" s="1"/>
  <c r="H133" i="29" s="1"/>
  <c r="G58" i="19"/>
  <c r="H113" i="35"/>
  <c r="H132" i="35" s="1"/>
  <c r="H133" i="35" s="1"/>
  <c r="H113" i="21"/>
  <c r="H132" i="21" s="1"/>
  <c r="H133" i="21" s="1"/>
  <c r="H98" i="19"/>
  <c r="H101" i="19" s="1"/>
  <c r="H133" i="20" l="1"/>
  <c r="I117" i="21"/>
  <c r="I117" i="24"/>
  <c r="I118" i="24" s="1"/>
  <c r="I117" i="26"/>
  <c r="I117" i="27"/>
  <c r="I117" i="25"/>
  <c r="I117" i="29"/>
  <c r="I118" i="30"/>
  <c r="I117" i="32"/>
  <c r="I117" i="33"/>
  <c r="I117" i="34"/>
  <c r="I117" i="22"/>
  <c r="I118" i="22" s="1"/>
  <c r="I118" i="23"/>
  <c r="I117" i="35"/>
  <c r="H34" i="19"/>
  <c r="I81" i="19" l="1"/>
  <c r="I79" i="19"/>
  <c r="I77" i="19"/>
  <c r="I76" i="19"/>
  <c r="I80" i="19"/>
  <c r="I78" i="19"/>
  <c r="I117" i="20"/>
  <c r="I119" i="24"/>
  <c r="I123" i="24" s="1"/>
  <c r="H134" i="24" s="1"/>
  <c r="H135" i="24" s="1"/>
  <c r="I121" i="24"/>
  <c r="I120" i="22"/>
  <c r="I120" i="24"/>
  <c r="I122" i="22"/>
  <c r="I121" i="22"/>
  <c r="I122" i="24"/>
  <c r="I119" i="22"/>
  <c r="I123" i="22" s="1"/>
  <c r="I118" i="21"/>
  <c r="I119" i="21" s="1"/>
  <c r="I123" i="21" s="1"/>
  <c r="I118" i="26"/>
  <c r="I118" i="27"/>
  <c r="I118" i="25"/>
  <c r="I120" i="25" s="1"/>
  <c r="I118" i="29"/>
  <c r="I122" i="29" s="1"/>
  <c r="I119" i="30"/>
  <c r="I123" i="30" s="1"/>
  <c r="I118" i="32"/>
  <c r="I120" i="32" s="1"/>
  <c r="I118" i="33"/>
  <c r="I122" i="33" s="1"/>
  <c r="I118" i="34"/>
  <c r="I120" i="34" s="1"/>
  <c r="I119" i="23"/>
  <c r="I120" i="23" s="1"/>
  <c r="I39" i="19"/>
  <c r="H148" i="19" s="1"/>
  <c r="I92" i="19"/>
  <c r="I93" i="19"/>
  <c r="I95" i="19"/>
  <c r="I94" i="19"/>
  <c r="I40" i="19"/>
  <c r="H149" i="19" s="1"/>
  <c r="H128" i="19"/>
  <c r="I96" i="19"/>
  <c r="I91" i="19"/>
  <c r="I97" i="19"/>
  <c r="I89" i="19"/>
  <c r="I88" i="19"/>
  <c r="I90" i="19"/>
  <c r="I87" i="19"/>
  <c r="I118" i="35"/>
  <c r="I122" i="35" s="1"/>
  <c r="I118" i="20" l="1"/>
  <c r="I120" i="20" s="1"/>
  <c r="I121" i="33"/>
  <c r="I120" i="35"/>
  <c r="I121" i="35"/>
  <c r="I119" i="33"/>
  <c r="I123" i="33" s="1"/>
  <c r="H134" i="33" s="1"/>
  <c r="H135" i="33" s="1"/>
  <c r="G12" i="7" s="1"/>
  <c r="H12" i="7" s="1"/>
  <c r="I121" i="30"/>
  <c r="I122" i="32"/>
  <c r="I119" i="35"/>
  <c r="I123" i="35" s="1"/>
  <c r="H134" i="35" s="1"/>
  <c r="H135" i="35" s="1"/>
  <c r="G22" i="7" s="1"/>
  <c r="H22" i="7" s="1"/>
  <c r="I124" i="23"/>
  <c r="I122" i="25"/>
  <c r="I120" i="21"/>
  <c r="I122" i="27"/>
  <c r="I121" i="32"/>
  <c r="I119" i="34"/>
  <c r="I123" i="34" s="1"/>
  <c r="H134" i="34" s="1"/>
  <c r="H135" i="34" s="1"/>
  <c r="G11" i="7" s="1"/>
  <c r="H11" i="7" s="1"/>
  <c r="I121" i="34"/>
  <c r="I121" i="29"/>
  <c r="I122" i="34"/>
  <c r="I119" i="29"/>
  <c r="I123" i="29" s="1"/>
  <c r="H134" i="29" s="1"/>
  <c r="H135" i="29" s="1"/>
  <c r="G15" i="7" s="1"/>
  <c r="H15" i="7" s="1"/>
  <c r="K15" i="7" s="1"/>
  <c r="I122" i="30"/>
  <c r="I121" i="21"/>
  <c r="I119" i="27"/>
  <c r="I123" i="27" s="1"/>
  <c r="H134" i="27" s="1"/>
  <c r="H135" i="27" s="1"/>
  <c r="G17" i="7" s="1"/>
  <c r="H17" i="7" s="1"/>
  <c r="I122" i="21"/>
  <c r="I120" i="30"/>
  <c r="I124" i="30" s="1"/>
  <c r="H135" i="30" s="1"/>
  <c r="I121" i="26"/>
  <c r="I122" i="26"/>
  <c r="I120" i="27"/>
  <c r="I120" i="33"/>
  <c r="H134" i="21"/>
  <c r="H135" i="21" s="1"/>
  <c r="G20" i="7" s="1"/>
  <c r="H20" i="7" s="1"/>
  <c r="I119" i="25"/>
  <c r="I123" i="25" s="1"/>
  <c r="H134" i="25" s="1"/>
  <c r="H135" i="25" s="1"/>
  <c r="G16" i="7" s="1"/>
  <c r="H16" i="7" s="1"/>
  <c r="I121" i="27"/>
  <c r="I120" i="29"/>
  <c r="I119" i="32"/>
  <c r="I123" i="32" s="1"/>
  <c r="H134" i="32" s="1"/>
  <c r="I120" i="26"/>
  <c r="I121" i="25"/>
  <c r="I119" i="26"/>
  <c r="I123" i="26" s="1"/>
  <c r="H134" i="26" s="1"/>
  <c r="I122" i="23"/>
  <c r="I123" i="23"/>
  <c r="I121" i="23"/>
  <c r="G19" i="7"/>
  <c r="H19" i="7" s="1"/>
  <c r="I100" i="19"/>
  <c r="I101" i="19" s="1"/>
  <c r="H151" i="19" s="1"/>
  <c r="I41" i="19"/>
  <c r="H69" i="19" s="1"/>
  <c r="H82" i="19"/>
  <c r="H150" i="19" s="1"/>
  <c r="I122" i="20" l="1"/>
  <c r="I121" i="20"/>
  <c r="H152" i="19"/>
  <c r="I119" i="20"/>
  <c r="I123" i="20" s="1"/>
  <c r="K12" i="7"/>
  <c r="M12" i="7"/>
  <c r="H135" i="26"/>
  <c r="G18" i="7" s="1"/>
  <c r="H18" i="7" s="1"/>
  <c r="H135" i="32"/>
  <c r="G13" i="7" s="1"/>
  <c r="H13" i="7" s="1"/>
  <c r="H136" i="30"/>
  <c r="G14" i="7" s="1"/>
  <c r="H14" i="7" s="1"/>
  <c r="H135" i="23"/>
  <c r="H136" i="23" s="1"/>
  <c r="G9" i="7" s="1"/>
  <c r="H9" i="7" s="1"/>
  <c r="K9" i="7" s="1"/>
  <c r="K16" i="7"/>
  <c r="M16" i="7"/>
  <c r="M15" i="7"/>
  <c r="M11" i="7"/>
  <c r="K11" i="7"/>
  <c r="M22" i="7"/>
  <c r="K22" i="7"/>
  <c r="K20" i="7"/>
  <c r="M20" i="7"/>
  <c r="M19" i="7"/>
  <c r="K19" i="7"/>
  <c r="M17" i="7"/>
  <c r="K17" i="7"/>
  <c r="I45" i="19"/>
  <c r="I51" i="19"/>
  <c r="I46" i="19"/>
  <c r="I49" i="19"/>
  <c r="I48" i="19"/>
  <c r="I50" i="19"/>
  <c r="I47" i="19"/>
  <c r="I52" i="19"/>
  <c r="H130" i="19"/>
  <c r="H106" i="19"/>
  <c r="H107" i="19" s="1"/>
  <c r="H131" i="19"/>
  <c r="M9" i="7" l="1"/>
  <c r="K14" i="7"/>
  <c r="M14" i="7"/>
  <c r="K13" i="7"/>
  <c r="M13" i="7"/>
  <c r="M18" i="7"/>
  <c r="K18" i="7"/>
  <c r="I53" i="19"/>
  <c r="H70" i="19" s="1"/>
  <c r="H72" i="19" s="1"/>
  <c r="I8" i="7" l="1"/>
  <c r="J8" i="7" s="1"/>
  <c r="I28" i="7" s="1"/>
  <c r="H129" i="19"/>
  <c r="H133" i="19" s="1"/>
  <c r="I117" i="19" l="1"/>
  <c r="I118" i="19" l="1"/>
  <c r="I119" i="19" s="1"/>
  <c r="I117" i="28"/>
  <c r="I120" i="19" l="1"/>
  <c r="I122" i="19"/>
  <c r="I121" i="19"/>
  <c r="I123" i="19"/>
  <c r="H134" i="19" s="1"/>
  <c r="H135" i="19" s="1"/>
  <c r="I118" i="28"/>
  <c r="I121" i="28" s="1"/>
  <c r="I122" i="28" l="1"/>
  <c r="I119" i="28"/>
  <c r="I123" i="28" s="1"/>
  <c r="H134" i="28" s="1"/>
  <c r="H135" i="28" s="1"/>
  <c r="G10" i="7" s="1"/>
  <c r="H10" i="7" s="1"/>
  <c r="I120" i="28"/>
  <c r="G8" i="7"/>
  <c r="H8" i="7" s="1"/>
  <c r="H134" i="22"/>
  <c r="H135" i="22" s="1"/>
  <c r="G21" i="7" s="1"/>
  <c r="H21" i="7" s="1"/>
  <c r="K10" i="7" l="1"/>
  <c r="M10" i="7"/>
  <c r="K8" i="7"/>
  <c r="M8" i="7"/>
  <c r="K21" i="7"/>
  <c r="M21" i="7"/>
  <c r="H134" i="20"/>
  <c r="H135" i="20" s="1"/>
  <c r="G7" i="7" l="1"/>
  <c r="H7" i="7" s="1"/>
  <c r="M7" i="7" s="1"/>
  <c r="M28" i="7" s="1"/>
  <c r="G28" i="7" l="1"/>
  <c r="K7" i="7"/>
  <c r="K28" i="7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STI</author>
    <author>adminwks</author>
  </authors>
  <commentList>
    <comment ref="H21" authorId="0" shapeId="0" xr:uid="{87D7F750-8186-4EC6-B8A4-53F92D85C344}">
      <text>
        <r>
          <rPr>
            <b/>
            <sz val="9"/>
            <color indexed="81"/>
            <rFont val="Segoe UI"/>
            <charset val="1"/>
          </rPr>
          <t>Refere-se ao valor mínimo a ser respeitado. Caso a CCT da empresa possua valor superior, este deverá ser considerado. Caso seja menor, deverá utilizar o valor da célula.</t>
        </r>
        <r>
          <rPr>
            <sz val="9"/>
            <color indexed="81"/>
            <rFont val="Segoe UI"/>
            <charset val="1"/>
          </rPr>
          <t xml:space="preserve">
</t>
        </r>
      </text>
    </comment>
    <comment ref="H47" authorId="0" shapeId="0" xr:uid="{6E752C73-35D5-4A84-AC39-DA77455A45D3}">
      <text>
        <r>
          <rPr>
            <b/>
            <sz val="9"/>
            <color indexed="81"/>
            <rFont val="Segoe UI"/>
            <charset val="1"/>
          </rPr>
          <t>A empresa deverá preencher a sua porcentagem do SAT devendo, NECESSARIAMENTE, enviar documentação que comprove a sua situação</t>
        </r>
        <r>
          <rPr>
            <sz val="9"/>
            <color indexed="81"/>
            <rFont val="Segoe UI"/>
            <charset val="1"/>
          </rPr>
          <t xml:space="preserve">
</t>
        </r>
      </text>
    </comment>
    <comment ref="E60" authorId="1" shapeId="0" xr:uid="{72608208-8BC9-40C9-95B0-137FFF2F4C77}">
      <text>
        <r>
          <rPr>
            <b/>
            <sz val="9"/>
            <color indexed="81"/>
            <rFont val="Segoe UI"/>
            <charset val="1"/>
          </rPr>
          <t>Preencher o valor conforme disposto na CCT da empresa</t>
        </r>
      </text>
    </comment>
    <comment ref="H63" authorId="0" shapeId="0" xr:uid="{D4B085A3-B06F-46E5-92FF-9B0D355E5AAF}">
      <text>
        <r>
          <rPr>
            <b/>
            <sz val="9"/>
            <color indexed="81"/>
            <rFont val="Segoe UI"/>
            <charset val="1"/>
          </rPr>
          <t>A CCT utilizada na planilha modelo prevê o beneficial social familiar. Caso a CCT da empresa tenha previsões diferentes, estas deverão constar na planilha</t>
        </r>
        <r>
          <rPr>
            <sz val="9"/>
            <color indexed="81"/>
            <rFont val="Segoe UI"/>
            <charset val="1"/>
          </rPr>
          <t xml:space="preserve">
</t>
        </r>
      </text>
    </comment>
    <comment ref="J76" authorId="1" shapeId="0" xr:uid="{37716232-AF33-48DD-B3FA-1A373E33C9B0}">
      <text>
        <r>
          <rPr>
            <b/>
            <sz val="9"/>
            <color indexed="81"/>
            <rFont val="Segoe UI"/>
            <charset val="1"/>
          </rPr>
          <t>Apesar de células de livre preenchimento, a empresa deverá demonstrar as memórias de cálculo e justificativa para as porcentagens apresentadas caso sejam diferentes da planilha modelo</t>
        </r>
      </text>
    </comment>
    <comment ref="J88" authorId="1" shapeId="0" xr:uid="{559F7CCA-11E7-446D-A50A-E30F817862FC}">
      <text>
        <r>
          <rPr>
            <b/>
            <sz val="9"/>
            <color indexed="81"/>
            <rFont val="Segoe UI"/>
            <charset val="1"/>
          </rPr>
          <t>As provisões para substituição do profissional ausente são de livre preenchimento da empresa, devendo ser explicadas e comprovadas as memórias de cálculo. Não serão aceitas porcentagens arbitrárias.</t>
        </r>
      </text>
    </comment>
    <comment ref="H110" authorId="0" shapeId="0" xr:uid="{8BB385B4-8920-4A46-87BC-60DE926B636A}">
      <text>
        <r>
          <rPr>
            <b/>
            <sz val="9"/>
            <color indexed="81"/>
            <rFont val="Segoe UI"/>
            <charset val="1"/>
          </rPr>
          <t>A empresa poderá incluir sua cotação para uniforme, na aba "Uniformes", entretanto NÃO PODERÁ reduzir a quantidade de uniformes fornecidos aos contratados. A empresa deverá comprovar as cotações inseridas na planilha.</t>
        </r>
        <r>
          <rPr>
            <sz val="9"/>
            <color indexed="81"/>
            <rFont val="Segoe UI"/>
            <charset val="1"/>
          </rPr>
          <t xml:space="preserve">
</t>
        </r>
      </text>
    </comment>
    <comment ref="H111" authorId="0" shapeId="0" xr:uid="{5E54047C-3CEF-4296-9130-B7D25ACA3889}">
      <text>
        <r>
          <rPr>
            <b/>
            <sz val="9"/>
            <color indexed="81"/>
            <rFont val="Segoe UI"/>
            <charset val="1"/>
          </rPr>
          <t>A empresa poderá incluir sua cotação para relógios de ponto, na aba "Insumos e Equipamentos". A empresa deverá comprovar as cotações inseridas na planilha.</t>
        </r>
      </text>
    </comment>
    <comment ref="H112" authorId="0" shapeId="0" xr:uid="{EFA96C29-6BE2-40BB-B762-9D1744BF3EF9}">
      <text>
        <r>
          <rPr>
            <b/>
            <sz val="9"/>
            <color indexed="81"/>
            <rFont val="Segoe UI"/>
            <charset val="1"/>
          </rPr>
          <t>A empresa poderá incluir sua cotação para celular, na aba "Insumos e Equipamentos". A empresa deverá comprovar as cotações inseridas na planilha.</t>
        </r>
        <r>
          <rPr>
            <sz val="9"/>
            <color indexed="81"/>
            <rFont val="Segoe UI"/>
            <charset val="1"/>
          </rPr>
          <t xml:space="preserve">
</t>
        </r>
      </text>
    </comment>
    <comment ref="H117" authorId="0" shapeId="0" xr:uid="{F3799056-6327-4DAE-A22C-CF70A1AF8CFF}">
      <text>
        <r>
          <rPr>
            <b/>
            <sz val="9"/>
            <color indexed="81"/>
            <rFont val="Segoe UI"/>
            <charset val="1"/>
          </rPr>
          <t>As células de lucro e custo indireto são de livre preenchimento da empresa de acordo com sua capacidade de mercado e previsão de lucro no contrato. Poderão ser objeto de questionamento quanto à exequibilidade.</t>
        </r>
        <r>
          <rPr>
            <sz val="9"/>
            <color indexed="81"/>
            <rFont val="Segoe UI"/>
            <charset val="1"/>
          </rPr>
          <t xml:space="preserve">
</t>
        </r>
      </text>
    </comment>
    <comment ref="H118" authorId="0" shapeId="0" xr:uid="{5D5D62C6-2122-498E-BCAE-FE872775301B}">
      <text>
        <r>
          <rPr>
            <b/>
            <sz val="9"/>
            <color indexed="81"/>
            <rFont val="Segoe UI"/>
            <charset val="1"/>
          </rPr>
          <t>As células de lucro e custo indireto são de livre preenchimento da empresa de acordo com sua capacidade de mercado e previsão de lucro no contrato. Poderão ser objeto de questionamento quanto à exequibilidade.</t>
        </r>
        <r>
          <rPr>
            <sz val="9"/>
            <color indexed="81"/>
            <rFont val="Segoe UI"/>
            <charset val="1"/>
          </rPr>
          <t xml:space="preserve">
</t>
        </r>
      </text>
    </comment>
    <comment ref="H120" authorId="0" shapeId="0" xr:uid="{5BD63D82-B4EA-429A-8128-3675F37BD050}">
      <text>
        <r>
          <rPr>
            <b/>
            <sz val="9"/>
            <color indexed="81"/>
            <rFont val="Segoe UI"/>
            <charset val="1"/>
          </rPr>
          <t>As empresas tributadas pelo regime de incidência não-cumulativa de PIS e COFINS (LUCRO REAL) poderão cotar os percentuais que apresentem a média das alíquotas efetivamente recolhidas nos 12 meses anteriores. Assim, devem, NECESSARIAMENTE, enviar os comprovantes com memória de cálculo demonstrando e comprovando a média apresentada nas células.</t>
        </r>
        <r>
          <rPr>
            <sz val="9"/>
            <color indexed="81"/>
            <rFont val="Segoe UI"/>
            <charset val="1"/>
          </rPr>
          <t xml:space="preserve">
</t>
        </r>
      </text>
    </comment>
    <comment ref="H121" authorId="0" shapeId="0" xr:uid="{CF03206F-D766-4C7D-8EC0-7A6388C0833B}">
      <text>
        <r>
          <rPr>
            <b/>
            <sz val="9"/>
            <color indexed="81"/>
            <rFont val="Segoe UI"/>
            <charset val="1"/>
          </rPr>
          <t>As empresas tributadas pelo regime de incidência não-cumulativa de PIS e COFINS (LUCRO REAL) poderão cotar os percentuais que apresentem a média das alíquotas efetivamente recolhidas nos 12 meses anteriores. Assim, devem, NECESSARIAMENTE, enviar os comprovantes com memória de cálculo demonstrando e comprovando a média apresentada nas células.</t>
        </r>
        <r>
          <rPr>
            <sz val="9"/>
            <color indexed="81"/>
            <rFont val="Segoe UI"/>
            <charset val="1"/>
          </rPr>
          <t xml:space="preserve">
</t>
        </r>
      </text>
    </comment>
  </commentList>
</comments>
</file>

<file path=xl/comments10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STI</author>
    <author>adminwks</author>
  </authors>
  <commentList>
    <comment ref="H21" authorId="0" shapeId="0" xr:uid="{DD5B517B-4673-46DF-975E-2268E2AA4720}">
      <text>
        <r>
          <rPr>
            <b/>
            <sz val="9"/>
            <color indexed="81"/>
            <rFont val="Segoe UI"/>
            <charset val="1"/>
          </rPr>
          <t>Refere-se ao valor mínimo a ser respeitado. Caso a CCT da empresa possua valor superior, este deverá ser considerado. Caso seja menor, deverá utilizar o valor da célula.</t>
        </r>
        <r>
          <rPr>
            <sz val="9"/>
            <color indexed="81"/>
            <rFont val="Segoe UI"/>
            <charset val="1"/>
          </rPr>
          <t xml:space="preserve">
</t>
        </r>
      </text>
    </comment>
    <comment ref="H47" authorId="0" shapeId="0" xr:uid="{A2DD4BE5-18F2-4777-ABBA-87205BA4A44D}">
      <text>
        <r>
          <rPr>
            <b/>
            <sz val="9"/>
            <color indexed="81"/>
            <rFont val="Segoe UI"/>
            <charset val="1"/>
          </rPr>
          <t>A empresa deverá preencher a sua porcentagem do SAT devendo, NECESSARIAMENTE, enviar documentação que comprove a sua situação</t>
        </r>
        <r>
          <rPr>
            <sz val="9"/>
            <color indexed="81"/>
            <rFont val="Segoe UI"/>
            <charset val="1"/>
          </rPr>
          <t xml:space="preserve">
</t>
        </r>
      </text>
    </comment>
    <comment ref="E60" authorId="1" shapeId="0" xr:uid="{EFD2405A-36AE-4C1B-A978-98774495A268}">
      <text>
        <r>
          <rPr>
            <b/>
            <sz val="9"/>
            <color indexed="81"/>
            <rFont val="Segoe UI"/>
            <charset val="1"/>
          </rPr>
          <t>Preencher o valor conforme disposto na CCT da empresa</t>
        </r>
      </text>
    </comment>
    <comment ref="H63" authorId="0" shapeId="0" xr:uid="{A11F8D27-C4AD-4063-961B-9E35C80E2C0B}">
      <text>
        <r>
          <rPr>
            <b/>
            <sz val="9"/>
            <color indexed="81"/>
            <rFont val="Segoe UI"/>
            <charset val="1"/>
          </rPr>
          <t>A CCT utilizada na planilha modelo prevê o beneficial social familiar. Caso a CCT da empresa tenha previsões diferentes, estas deverão constar na planilha</t>
        </r>
        <r>
          <rPr>
            <sz val="9"/>
            <color indexed="81"/>
            <rFont val="Segoe UI"/>
            <charset val="1"/>
          </rPr>
          <t xml:space="preserve">
</t>
        </r>
      </text>
    </comment>
    <comment ref="J76" authorId="1" shapeId="0" xr:uid="{62A187EE-D746-4ECF-9B20-B7961309BB4B}">
      <text>
        <r>
          <rPr>
            <b/>
            <sz val="9"/>
            <color indexed="81"/>
            <rFont val="Segoe UI"/>
            <charset val="1"/>
          </rPr>
          <t>Apesar de células de livre preenchimento, a empresa deverá demonstrar as memórias de cálculo e justificativa para as porcentagens apresentadas caso sejam diferentes da planilha modelo</t>
        </r>
      </text>
    </comment>
    <comment ref="J88" authorId="1" shapeId="0" xr:uid="{0987CDB2-89AD-473B-8E09-9AA4A4721497}">
      <text>
        <r>
          <rPr>
            <b/>
            <sz val="9"/>
            <color indexed="81"/>
            <rFont val="Segoe UI"/>
            <charset val="1"/>
          </rPr>
          <t>As provisões para substituição do profissional ausente são de livre preenchimento da empresa, devendo ser explicadas e comprovadas as memórias de cálculo. Não serão aceitas porcentagens arbitrárias.</t>
        </r>
      </text>
    </comment>
    <comment ref="H111" authorId="0" shapeId="0" xr:uid="{5AD386CF-9885-4806-9725-9C2AC0BE0700}">
      <text>
        <r>
          <rPr>
            <b/>
            <sz val="9"/>
            <color indexed="81"/>
            <rFont val="Segoe UI"/>
            <charset val="1"/>
          </rPr>
          <t>A empresa poderá incluir sua cotação para uniforme, na aba "Uniformes", entretanto NÃO PODERÁ reduzir a quantidade de uniformes fornecidos aos contratados. A empresa deverá comprovar as cotações inseridas na planilha.</t>
        </r>
        <r>
          <rPr>
            <sz val="9"/>
            <color indexed="81"/>
            <rFont val="Segoe UI"/>
            <charset val="1"/>
          </rPr>
          <t xml:space="preserve">
</t>
        </r>
      </text>
    </comment>
    <comment ref="H112" authorId="0" shapeId="0" xr:uid="{09EC9B7B-B3C5-45F5-9733-537D1BE69F94}">
      <text>
        <r>
          <rPr>
            <b/>
            <sz val="9"/>
            <color indexed="81"/>
            <rFont val="Segoe UI"/>
            <charset val="1"/>
          </rPr>
          <t>A empresa poderá incluir sua cotação para relógios de ponto, na aba "Insumos e Equipamentos". A empresa deverá comprovar as cotações inseridas na planilha.</t>
        </r>
        <r>
          <rPr>
            <sz val="9"/>
            <color indexed="81"/>
            <rFont val="Segoe UI"/>
            <charset val="1"/>
          </rPr>
          <t xml:space="preserve">
</t>
        </r>
      </text>
    </comment>
    <comment ref="H117" authorId="0" shapeId="0" xr:uid="{DE186309-5D3B-4CD7-AC37-11DDBD51ABE7}">
      <text>
        <r>
          <rPr>
            <b/>
            <sz val="9"/>
            <color indexed="81"/>
            <rFont val="Segoe UI"/>
            <charset val="1"/>
          </rPr>
          <t>As células de lucro e custo indireto são de livre preenchimento da empresa de acordo com sua capacidade de mercado e previsão de lucro no contrato. Poderão ser objeto de questionamento quanto à exequibilidade.</t>
        </r>
        <r>
          <rPr>
            <sz val="9"/>
            <color indexed="81"/>
            <rFont val="Segoe UI"/>
            <charset val="1"/>
          </rPr>
          <t xml:space="preserve">
</t>
        </r>
      </text>
    </comment>
    <comment ref="H118" authorId="0" shapeId="0" xr:uid="{B6D2A504-18E3-4ED4-9B87-6F702B4C1C4C}">
      <text>
        <r>
          <rPr>
            <b/>
            <sz val="9"/>
            <color indexed="81"/>
            <rFont val="Segoe UI"/>
            <charset val="1"/>
          </rPr>
          <t>As células de lucro e custo indireto são de livre preenchimento da empresa de acordo com sua capacidade de mercado e previsão de lucro no contrato. Poderão ser objeto de questionamento quanto à exequibilidade.</t>
        </r>
        <r>
          <rPr>
            <sz val="9"/>
            <color indexed="81"/>
            <rFont val="Segoe UI"/>
            <charset val="1"/>
          </rPr>
          <t xml:space="preserve">
</t>
        </r>
      </text>
    </comment>
    <comment ref="H120" authorId="0" shapeId="0" xr:uid="{181A2CCB-719A-496F-8168-3C64A72EC5E7}">
      <text>
        <r>
          <rPr>
            <b/>
            <sz val="9"/>
            <color indexed="81"/>
            <rFont val="Segoe UI"/>
            <charset val="1"/>
          </rPr>
          <t>As empresas tributadas pelo regime de incidência não-cumulativa de PIS e COFINS (LUCRO REAL) poderão cotar os percentuais que apresentem a média das alíquotas efetivamente recolhidas nos 12 meses anteriores. Assim, devem, NECESSARIAMENTE, enviar os comprovantes com memória de cálculo demonstrando e comprovando a média apresentada nas células.</t>
        </r>
        <r>
          <rPr>
            <sz val="9"/>
            <color indexed="81"/>
            <rFont val="Segoe UI"/>
            <charset val="1"/>
          </rPr>
          <t xml:space="preserve">
</t>
        </r>
      </text>
    </comment>
    <comment ref="H121" authorId="0" shapeId="0" xr:uid="{E71D2ECE-3630-4D48-8B18-204689F73E3B}">
      <text>
        <r>
          <rPr>
            <b/>
            <sz val="9"/>
            <color indexed="81"/>
            <rFont val="Segoe UI"/>
            <charset val="1"/>
          </rPr>
          <t>As empresas tributadas pelo regime de incidência não-cumulativa de PIS e COFINS (LUCRO REAL) poderão cotar os percentuais que apresentem a média das alíquotas efetivamente recolhidas nos 12 meses anteriores. Assim, devem, NECESSARIAMENTE, enviar os comprovantes com memória de cálculo demonstrando e comprovando a média apresentada nas células.</t>
        </r>
        <r>
          <rPr>
            <sz val="9"/>
            <color indexed="81"/>
            <rFont val="Segoe UI"/>
            <charset val="1"/>
          </rPr>
          <t xml:space="preserve">
</t>
        </r>
      </text>
    </comment>
  </commentList>
</comments>
</file>

<file path=xl/comments1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STI</author>
    <author>adminwks</author>
  </authors>
  <commentList>
    <comment ref="H21" authorId="0" shapeId="0" xr:uid="{74B0E9FE-5237-4724-8965-A3A108982775}">
      <text>
        <r>
          <rPr>
            <b/>
            <sz val="9"/>
            <color indexed="81"/>
            <rFont val="Segoe UI"/>
            <charset val="1"/>
          </rPr>
          <t>Refere-se ao valor mínimo a ser respeitado. Caso a CCT da empresa possua valor superior, este deverá ser considerado. Caso seja menor, deverá utilizar o valor da célula.</t>
        </r>
        <r>
          <rPr>
            <sz val="9"/>
            <color indexed="81"/>
            <rFont val="Segoe UI"/>
            <charset val="1"/>
          </rPr>
          <t xml:space="preserve">
</t>
        </r>
      </text>
    </comment>
    <comment ref="H47" authorId="0" shapeId="0" xr:uid="{48DACD1E-E947-4CDF-8BA2-2E38AE0B772F}">
      <text>
        <r>
          <rPr>
            <b/>
            <sz val="9"/>
            <color indexed="81"/>
            <rFont val="Segoe UI"/>
            <charset val="1"/>
          </rPr>
          <t>A empresa deverá preencher a sua porcentagem do SAT devendo, NECESSARIAMENTE, enviar documentação que comprove a sua situação</t>
        </r>
        <r>
          <rPr>
            <sz val="9"/>
            <color indexed="81"/>
            <rFont val="Segoe UI"/>
            <charset val="1"/>
          </rPr>
          <t xml:space="preserve">
</t>
        </r>
      </text>
    </comment>
    <comment ref="E60" authorId="1" shapeId="0" xr:uid="{A0BDC554-1EE3-4929-91D0-6BE68347DCD8}">
      <text>
        <r>
          <rPr>
            <b/>
            <sz val="9"/>
            <color indexed="81"/>
            <rFont val="Segoe UI"/>
            <charset val="1"/>
          </rPr>
          <t>Preencher o valor conforme disposto na CCT da empresa</t>
        </r>
      </text>
    </comment>
    <comment ref="H63" authorId="0" shapeId="0" xr:uid="{3F5963A8-E32F-4B1B-B2FE-11C59B6FB2E6}">
      <text>
        <r>
          <rPr>
            <b/>
            <sz val="9"/>
            <color indexed="81"/>
            <rFont val="Segoe UI"/>
            <charset val="1"/>
          </rPr>
          <t>A CCT utilizada na planilha modelo prevê o beneficial social familiar. Caso a CCT da empresa tenha previsões diferentes, estas deverão constar na planilha</t>
        </r>
        <r>
          <rPr>
            <sz val="9"/>
            <color indexed="81"/>
            <rFont val="Segoe UI"/>
            <charset val="1"/>
          </rPr>
          <t xml:space="preserve">
</t>
        </r>
      </text>
    </comment>
    <comment ref="J76" authorId="1" shapeId="0" xr:uid="{81ED944C-2DBE-4E69-A5B1-72260380F090}">
      <text>
        <r>
          <rPr>
            <b/>
            <sz val="9"/>
            <color indexed="81"/>
            <rFont val="Segoe UI"/>
            <charset val="1"/>
          </rPr>
          <t>Apesar de células de livre preenchimento, a empresa deverá demonstrar as memórias de cálculo e justificativa para as porcentagens apresentadas caso sejam diferentes da planilha modelo</t>
        </r>
      </text>
    </comment>
    <comment ref="J88" authorId="1" shapeId="0" xr:uid="{C0E0E476-508F-4482-9C25-CA4082F8B6BA}">
      <text>
        <r>
          <rPr>
            <b/>
            <sz val="9"/>
            <color indexed="81"/>
            <rFont val="Segoe UI"/>
            <charset val="1"/>
          </rPr>
          <t>As provisões para substituição do profissional ausente são de livre preenchimento da empresa, devendo ser explicadas e comprovadas as memórias de cálculo. Não serão aceitas porcentagens arbitrárias.</t>
        </r>
      </text>
    </comment>
    <comment ref="H111" authorId="0" shapeId="0" xr:uid="{DBC35758-293D-4809-B554-855C724D4AA6}">
      <text>
        <r>
          <rPr>
            <b/>
            <sz val="9"/>
            <color indexed="81"/>
            <rFont val="Segoe UI"/>
            <charset val="1"/>
          </rPr>
          <t>A empresa poderá incluir sua cotação para uniforme, na aba "Uniformes", entretanto NÃO PODERÁ reduzir a quantidade de uniformes fornecidos aos contratados. A empresa deverá comprovar as cotações inseridas na planilha.</t>
        </r>
        <r>
          <rPr>
            <sz val="9"/>
            <color indexed="81"/>
            <rFont val="Segoe UI"/>
            <charset val="1"/>
          </rPr>
          <t xml:space="preserve">
</t>
        </r>
      </text>
    </comment>
    <comment ref="H112" authorId="0" shapeId="0" xr:uid="{E3F7DFE8-E644-4D9F-85E7-E099C6BC8180}">
      <text>
        <r>
          <rPr>
            <b/>
            <sz val="9"/>
            <color indexed="81"/>
            <rFont val="Segoe UI"/>
            <charset val="1"/>
          </rPr>
          <t>A empresa poderá incluir sua cotação para relógios de ponto, na aba "Insumos e Equipamentos". A empresa deverá comprovar as cotações inseridas na planilha.</t>
        </r>
        <r>
          <rPr>
            <sz val="9"/>
            <color indexed="81"/>
            <rFont val="Segoe UI"/>
            <charset val="1"/>
          </rPr>
          <t xml:space="preserve">
</t>
        </r>
      </text>
    </comment>
    <comment ref="H117" authorId="0" shapeId="0" xr:uid="{184D94FC-FAAD-45F8-9C5F-E1EA4ED04A85}">
      <text>
        <r>
          <rPr>
            <b/>
            <sz val="9"/>
            <color indexed="81"/>
            <rFont val="Segoe UI"/>
            <charset val="1"/>
          </rPr>
          <t>As células de lucro e custo indireto são de livre preenchimento da empresa de acordo com sua capacidade de mercado e previsão de lucro no contrato. Poderão ser objeto de questionamento quanto à exequibilidade.</t>
        </r>
        <r>
          <rPr>
            <sz val="9"/>
            <color indexed="81"/>
            <rFont val="Segoe UI"/>
            <charset val="1"/>
          </rPr>
          <t xml:space="preserve">
</t>
        </r>
      </text>
    </comment>
    <comment ref="H118" authorId="0" shapeId="0" xr:uid="{DAB35C89-8199-4B01-9F36-1D2DB22E93EB}">
      <text>
        <r>
          <rPr>
            <b/>
            <sz val="9"/>
            <color indexed="81"/>
            <rFont val="Segoe UI"/>
            <charset val="1"/>
          </rPr>
          <t>As células de lucro e custo indireto são de livre preenchimento da empresa de acordo com sua capacidade de mercado e previsão de lucro no contrato. Poderão ser objeto de questionamento quanto à exequibilidade.</t>
        </r>
        <r>
          <rPr>
            <sz val="9"/>
            <color indexed="81"/>
            <rFont val="Segoe UI"/>
            <charset val="1"/>
          </rPr>
          <t xml:space="preserve">
</t>
        </r>
      </text>
    </comment>
    <comment ref="H120" authorId="0" shapeId="0" xr:uid="{D2646BE0-A903-4ACE-8E55-6110FFE12551}">
      <text>
        <r>
          <rPr>
            <b/>
            <sz val="9"/>
            <color indexed="81"/>
            <rFont val="Segoe UI"/>
            <charset val="1"/>
          </rPr>
          <t>As empresas tributadas pelo regime de incidência não-cumulativa de PIS e COFINS (LUCRO REAL) poderão cotar os percentuais que apresentem a média das alíquotas efetivamente recolhidas nos 12 meses anteriores. Assim, devem, NECESSARIAMENTE, enviar os comprovantes com memória de cálculo demonstrando e comprovando a média apresentada nas células.</t>
        </r>
        <r>
          <rPr>
            <sz val="9"/>
            <color indexed="81"/>
            <rFont val="Segoe UI"/>
            <charset val="1"/>
          </rPr>
          <t xml:space="preserve">
</t>
        </r>
      </text>
    </comment>
    <comment ref="H121" authorId="0" shapeId="0" xr:uid="{0EF7F2DE-E0D3-4F76-BF6D-E59D4FBFD93A}">
      <text>
        <r>
          <rPr>
            <b/>
            <sz val="9"/>
            <color indexed="81"/>
            <rFont val="Segoe UI"/>
            <charset val="1"/>
          </rPr>
          <t>As empresas tributadas pelo regime de incidência não-cumulativa de PIS e COFINS (LUCRO REAL) poderão cotar os percentuais que apresentem a média das alíquotas efetivamente recolhidas nos 12 meses anteriores. Assim, devem, NECESSARIAMENTE, enviar os comprovantes com memória de cálculo demonstrando e comprovando a média apresentada nas células.</t>
        </r>
        <r>
          <rPr>
            <sz val="9"/>
            <color indexed="81"/>
            <rFont val="Segoe UI"/>
            <charset val="1"/>
          </rPr>
          <t xml:space="preserve">
</t>
        </r>
      </text>
    </comment>
  </commentList>
</comments>
</file>

<file path=xl/comments1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STI</author>
    <author>adminwks</author>
  </authors>
  <commentList>
    <comment ref="H21" authorId="0" shapeId="0" xr:uid="{5A509B42-3B8A-4359-8DB8-4771931A8DCC}">
      <text>
        <r>
          <rPr>
            <b/>
            <sz val="9"/>
            <color indexed="81"/>
            <rFont val="Segoe UI"/>
            <charset val="1"/>
          </rPr>
          <t>Refere-se ao valor mínimo a ser respeitado. Caso a CCT da empresa possua valor superior, este deverá ser considerado. Caso seja menor, deverá utilizar o valor da célula.</t>
        </r>
        <r>
          <rPr>
            <sz val="9"/>
            <color indexed="81"/>
            <rFont val="Segoe UI"/>
            <charset val="1"/>
          </rPr>
          <t xml:space="preserve">
</t>
        </r>
      </text>
    </comment>
    <comment ref="H47" authorId="0" shapeId="0" xr:uid="{FFBE5D80-5DAB-4A57-A575-EDD4E41D0027}">
      <text>
        <r>
          <rPr>
            <b/>
            <sz val="9"/>
            <color indexed="81"/>
            <rFont val="Segoe UI"/>
            <charset val="1"/>
          </rPr>
          <t>A empresa deverá preencher a sua porcentagem do SAT devendo, NECESSARIAMENTE, enviar documentação que comprove a sua situação</t>
        </r>
        <r>
          <rPr>
            <sz val="9"/>
            <color indexed="81"/>
            <rFont val="Segoe UI"/>
            <charset val="1"/>
          </rPr>
          <t xml:space="preserve">
</t>
        </r>
      </text>
    </comment>
    <comment ref="E60" authorId="1" shapeId="0" xr:uid="{00B59DA9-E06F-447B-980A-4ED0898249B5}">
      <text>
        <r>
          <rPr>
            <b/>
            <sz val="9"/>
            <color indexed="81"/>
            <rFont val="Segoe UI"/>
            <charset val="1"/>
          </rPr>
          <t>Preencher o valor conforme disposto na CCT da empresa</t>
        </r>
      </text>
    </comment>
    <comment ref="H63" authorId="0" shapeId="0" xr:uid="{3321478E-4B90-4CFB-A348-1BE9C859B5C0}">
      <text>
        <r>
          <rPr>
            <b/>
            <sz val="9"/>
            <color indexed="81"/>
            <rFont val="Segoe UI"/>
            <charset val="1"/>
          </rPr>
          <t>A CCT utilizada na planilha modelo prevê o beneficial social familiar. Caso a CCT da empresa tenha previsões diferentes, estas deverão constar na planilha</t>
        </r>
        <r>
          <rPr>
            <sz val="9"/>
            <color indexed="81"/>
            <rFont val="Segoe UI"/>
            <charset val="1"/>
          </rPr>
          <t xml:space="preserve">
</t>
        </r>
      </text>
    </comment>
    <comment ref="J76" authorId="1" shapeId="0" xr:uid="{1FDEACF5-BFCE-41D1-8780-3E0A6E669379}">
      <text>
        <r>
          <rPr>
            <b/>
            <sz val="9"/>
            <color indexed="81"/>
            <rFont val="Segoe UI"/>
            <charset val="1"/>
          </rPr>
          <t>Apesar de células de livre preenchimento, a empresa deverá demonstrar as memórias de cálculo e justificativa para as porcentagens apresentadas caso sejam diferentes da planilha modelo</t>
        </r>
      </text>
    </comment>
    <comment ref="J88" authorId="1" shapeId="0" xr:uid="{85304128-AF56-4245-ADBF-783E2494E40D}">
      <text>
        <r>
          <rPr>
            <b/>
            <sz val="9"/>
            <color indexed="81"/>
            <rFont val="Segoe UI"/>
            <charset val="1"/>
          </rPr>
          <t>As provisões para substituição do profissional ausente são de livre preenchimento da empresa, devendo ser explicadas e comprovadas as memórias de cálculo. Não serão aceitas porcentagens arbitrárias.</t>
        </r>
      </text>
    </comment>
    <comment ref="H111" authorId="0" shapeId="0" xr:uid="{8240960B-7F39-4563-874F-7A878BD65CF9}">
      <text>
        <r>
          <rPr>
            <b/>
            <sz val="9"/>
            <color indexed="81"/>
            <rFont val="Segoe UI"/>
            <charset val="1"/>
          </rPr>
          <t>A empresa poderá incluir sua cotação para uniforme, na aba "Uniformes", entretanto NÃO PODERÁ reduzir a quantidade de uniformes fornecidos aos contratados. A empresa deverá comprovar as cotações inseridas na planilha.</t>
        </r>
        <r>
          <rPr>
            <sz val="9"/>
            <color indexed="81"/>
            <rFont val="Segoe UI"/>
            <charset val="1"/>
          </rPr>
          <t xml:space="preserve">
</t>
        </r>
      </text>
    </comment>
    <comment ref="H112" authorId="0" shapeId="0" xr:uid="{318D61A1-4410-4F61-98B2-F07497FA3112}">
      <text>
        <r>
          <rPr>
            <b/>
            <sz val="9"/>
            <color indexed="81"/>
            <rFont val="Segoe UI"/>
            <charset val="1"/>
          </rPr>
          <t>A empresa poderá incluir sua cotação para relógios de ponto, na aba "Insumos e Equipamentos". A empresa deverá comprovar as cotações inseridas na planilha.</t>
        </r>
        <r>
          <rPr>
            <sz val="9"/>
            <color indexed="81"/>
            <rFont val="Segoe UI"/>
            <charset val="1"/>
          </rPr>
          <t xml:space="preserve">
</t>
        </r>
      </text>
    </comment>
    <comment ref="H117" authorId="0" shapeId="0" xr:uid="{433B52EA-F0E1-4040-880E-E08935B70A92}">
      <text>
        <r>
          <rPr>
            <b/>
            <sz val="9"/>
            <color indexed="81"/>
            <rFont val="Segoe UI"/>
            <charset val="1"/>
          </rPr>
          <t>As células de lucro e custo indireto são de livre preenchimento da empresa de acordo com sua capacidade de mercado e previsão de lucro no contrato. Poderão ser objeto de questionamento quanto à exequibilidade.</t>
        </r>
        <r>
          <rPr>
            <sz val="9"/>
            <color indexed="81"/>
            <rFont val="Segoe UI"/>
            <charset val="1"/>
          </rPr>
          <t xml:space="preserve">
</t>
        </r>
      </text>
    </comment>
    <comment ref="H118" authorId="0" shapeId="0" xr:uid="{E2008340-C834-4D08-9CF0-6449E9C1C9EB}">
      <text>
        <r>
          <rPr>
            <b/>
            <sz val="9"/>
            <color indexed="81"/>
            <rFont val="Segoe UI"/>
            <charset val="1"/>
          </rPr>
          <t>As células de lucro e custo indireto são de livre preenchimento da empresa de acordo com sua capacidade de mercado e previsão de lucro no contrato. Poderão ser objeto de questionamento quanto à exequibilidade.</t>
        </r>
        <r>
          <rPr>
            <sz val="9"/>
            <color indexed="81"/>
            <rFont val="Segoe UI"/>
            <charset val="1"/>
          </rPr>
          <t xml:space="preserve">
</t>
        </r>
      </text>
    </comment>
    <comment ref="H120" authorId="0" shapeId="0" xr:uid="{25F65F1B-D6DC-4FE5-BF79-25E4E394D216}">
      <text>
        <r>
          <rPr>
            <b/>
            <sz val="9"/>
            <color indexed="81"/>
            <rFont val="Segoe UI"/>
            <charset val="1"/>
          </rPr>
          <t>As empresas tributadas pelo regime de incidência não-cumulativa de PIS e COFINS (LUCRO REAL) poderão cotar os percentuais que apresentem a média das alíquotas efetivamente recolhidas nos 12 meses anteriores. Assim, devem, NECESSARIAMENTE, enviar os comprovantes com memória de cálculo demonstrando e comprovando a média apresentada nas células.</t>
        </r>
        <r>
          <rPr>
            <sz val="9"/>
            <color indexed="81"/>
            <rFont val="Segoe UI"/>
            <charset val="1"/>
          </rPr>
          <t xml:space="preserve">
</t>
        </r>
      </text>
    </comment>
    <comment ref="H121" authorId="0" shapeId="0" xr:uid="{586CD315-4111-47F0-9CA6-7BD577685DAA}">
      <text>
        <r>
          <rPr>
            <b/>
            <sz val="9"/>
            <color indexed="81"/>
            <rFont val="Segoe UI"/>
            <charset val="1"/>
          </rPr>
          <t>As empresas tributadas pelo regime de incidência não-cumulativa de PIS e COFINS (LUCRO REAL) poderão cotar os percentuais que apresentem a média das alíquotas efetivamente recolhidas nos 12 meses anteriores. Assim, devem, NECESSARIAMENTE, enviar os comprovantes com memória de cálculo demonstrando e comprovando a média apresentada nas células.</t>
        </r>
        <r>
          <rPr>
            <sz val="9"/>
            <color indexed="81"/>
            <rFont val="Segoe UI"/>
            <charset val="1"/>
          </rPr>
          <t xml:space="preserve">
</t>
        </r>
      </text>
    </comment>
  </commentList>
</comments>
</file>

<file path=xl/comments1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STI</author>
    <author>adminwks</author>
  </authors>
  <commentList>
    <comment ref="H21" authorId="0" shapeId="0" xr:uid="{FC73A3F0-2A27-4C7E-BE78-B687C9C01680}">
      <text>
        <r>
          <rPr>
            <b/>
            <sz val="9"/>
            <color indexed="81"/>
            <rFont val="Segoe UI"/>
            <charset val="1"/>
          </rPr>
          <t>Refere-se ao valor mínimo a ser respeitado. Caso a CCT da empresa possua valor superior, este deverá ser considerado. Caso seja menor, deverá utilizar o valor da célula.</t>
        </r>
        <r>
          <rPr>
            <sz val="9"/>
            <color indexed="81"/>
            <rFont val="Segoe UI"/>
            <charset val="1"/>
          </rPr>
          <t xml:space="preserve">
</t>
        </r>
      </text>
    </comment>
    <comment ref="H47" authorId="0" shapeId="0" xr:uid="{D1B30D9C-65EA-48E0-85D0-D67403A3E304}">
      <text>
        <r>
          <rPr>
            <b/>
            <sz val="9"/>
            <color indexed="81"/>
            <rFont val="Segoe UI"/>
            <charset val="1"/>
          </rPr>
          <t>A empresa deverá preencher a sua porcentagem do SAT devendo, NECESSARIAMENTE, enviar documentação que comprove a sua situação</t>
        </r>
        <r>
          <rPr>
            <sz val="9"/>
            <color indexed="81"/>
            <rFont val="Segoe UI"/>
            <charset val="1"/>
          </rPr>
          <t xml:space="preserve">
</t>
        </r>
      </text>
    </comment>
    <comment ref="E60" authorId="1" shapeId="0" xr:uid="{1816C691-1A83-4220-9BEF-9068A8123973}">
      <text>
        <r>
          <rPr>
            <b/>
            <sz val="9"/>
            <color indexed="81"/>
            <rFont val="Segoe UI"/>
            <charset val="1"/>
          </rPr>
          <t>Preencher o valor conforme disposto na CCT da empresa</t>
        </r>
      </text>
    </comment>
    <comment ref="H63" authorId="0" shapeId="0" xr:uid="{1DCA29EA-B884-4816-A465-83A16DC88BB3}">
      <text>
        <r>
          <rPr>
            <b/>
            <sz val="9"/>
            <color indexed="81"/>
            <rFont val="Segoe UI"/>
            <charset val="1"/>
          </rPr>
          <t>A CCT utilizada na planilha modelo prevê o beneficial social familiar. Caso a CCT da empresa tenha previsões diferentes, estas deverão constar na planilha</t>
        </r>
        <r>
          <rPr>
            <sz val="9"/>
            <color indexed="81"/>
            <rFont val="Segoe UI"/>
            <charset val="1"/>
          </rPr>
          <t xml:space="preserve">
</t>
        </r>
      </text>
    </comment>
    <comment ref="J76" authorId="1" shapeId="0" xr:uid="{9126CF02-1B5B-4EF6-BCA4-13EF3EFCDAFF}">
      <text>
        <r>
          <rPr>
            <b/>
            <sz val="9"/>
            <color indexed="81"/>
            <rFont val="Segoe UI"/>
            <charset val="1"/>
          </rPr>
          <t>Apesar de células de livre preenchimento, a empresa deverá demonstrar as memórias de cálculo e justificativa para as porcentagens apresentadas caso sejam diferentes da planilha modelo</t>
        </r>
      </text>
    </comment>
    <comment ref="J88" authorId="1" shapeId="0" xr:uid="{96025056-61B4-4203-BEAB-F84FD900B9DC}">
      <text>
        <r>
          <rPr>
            <b/>
            <sz val="9"/>
            <color indexed="81"/>
            <rFont val="Segoe UI"/>
            <charset val="1"/>
          </rPr>
          <t>As provisões para substituição do profissional ausente são de livre preenchimento da empresa, devendo ser explicadas e comprovadas as memórias de cálculo. Não serão aceitas porcentagens arbitrárias.</t>
        </r>
      </text>
    </comment>
    <comment ref="H111" authorId="0" shapeId="0" xr:uid="{D73D39F4-DBA1-4355-AD72-E6223A8BD9D1}">
      <text>
        <r>
          <rPr>
            <b/>
            <sz val="9"/>
            <color indexed="81"/>
            <rFont val="Segoe UI"/>
            <charset val="1"/>
          </rPr>
          <t>A empresa poderá incluir sua cotação para uniforme, na aba "Uniformes", entretanto NÃO PODERÁ reduzir a quantidade de uniformes fornecidos aos contratados. A empresa deverá comprovar as cotações inseridas na planilha.</t>
        </r>
        <r>
          <rPr>
            <sz val="9"/>
            <color indexed="81"/>
            <rFont val="Segoe UI"/>
            <charset val="1"/>
          </rPr>
          <t xml:space="preserve">
</t>
        </r>
      </text>
    </comment>
    <comment ref="H112" authorId="0" shapeId="0" xr:uid="{2D6D473B-7403-4FA4-83AD-643D79103CD5}">
      <text>
        <r>
          <rPr>
            <b/>
            <sz val="9"/>
            <color indexed="81"/>
            <rFont val="Segoe UI"/>
            <charset val="1"/>
          </rPr>
          <t>A empresa poderá incluir sua cotação para relógios de ponto, na aba "Insumos e Equipamentos". A empresa deverá comprovar as cotações inseridas na planilha.</t>
        </r>
        <r>
          <rPr>
            <sz val="9"/>
            <color indexed="81"/>
            <rFont val="Segoe UI"/>
            <charset val="1"/>
          </rPr>
          <t xml:space="preserve">
</t>
        </r>
      </text>
    </comment>
    <comment ref="H117" authorId="0" shapeId="0" xr:uid="{4E30A00E-AD8A-4EDF-8CAB-1059DA2B47CA}">
      <text>
        <r>
          <rPr>
            <b/>
            <sz val="9"/>
            <color indexed="81"/>
            <rFont val="Segoe UI"/>
            <charset val="1"/>
          </rPr>
          <t>As células de lucro e custo indireto são de livre preenchimento da empresa de acordo com sua capacidade de mercado e previsão de lucro no contrato. Poderão ser objeto de questionamento quanto à exequibilidade.</t>
        </r>
        <r>
          <rPr>
            <sz val="9"/>
            <color indexed="81"/>
            <rFont val="Segoe UI"/>
            <charset val="1"/>
          </rPr>
          <t xml:space="preserve">
</t>
        </r>
      </text>
    </comment>
    <comment ref="H118" authorId="0" shapeId="0" xr:uid="{A3749F03-DE1F-4A6C-8FB3-AA37F60BD598}">
      <text>
        <r>
          <rPr>
            <b/>
            <sz val="9"/>
            <color indexed="81"/>
            <rFont val="Segoe UI"/>
            <charset val="1"/>
          </rPr>
          <t>As células de lucro e custo indireto são de livre preenchimento da empresa de acordo com sua capacidade de mercado e previsão de lucro no contrato. Poderão ser objeto de questionamento quanto à exequibilidade.</t>
        </r>
        <r>
          <rPr>
            <sz val="9"/>
            <color indexed="81"/>
            <rFont val="Segoe UI"/>
            <charset val="1"/>
          </rPr>
          <t xml:space="preserve">
</t>
        </r>
      </text>
    </comment>
    <comment ref="H120" authorId="0" shapeId="0" xr:uid="{62ED0EFE-9B87-4386-BCFD-1781490EB2A1}">
      <text>
        <r>
          <rPr>
            <b/>
            <sz val="9"/>
            <color indexed="81"/>
            <rFont val="Segoe UI"/>
            <charset val="1"/>
          </rPr>
          <t>As empresas tributadas pelo regime de incidência não-cumulativa de PIS e COFINS (LUCRO REAL) poderão cotar os percentuais que apresentem a média das alíquotas efetivamente recolhidas nos 12 meses anteriores. Assim, devem, NECESSARIAMENTE, enviar os comprovantes com memória de cálculo demonstrando e comprovando a média apresentada nas células.</t>
        </r>
        <r>
          <rPr>
            <sz val="9"/>
            <color indexed="81"/>
            <rFont val="Segoe UI"/>
            <charset val="1"/>
          </rPr>
          <t xml:space="preserve">
</t>
        </r>
      </text>
    </comment>
    <comment ref="H121" authorId="0" shapeId="0" xr:uid="{C996E840-1182-4468-B3B8-86AD42B03B49}">
      <text>
        <r>
          <rPr>
            <b/>
            <sz val="9"/>
            <color indexed="81"/>
            <rFont val="Segoe UI"/>
            <charset val="1"/>
          </rPr>
          <t>As empresas tributadas pelo regime de incidência não-cumulativa de PIS e COFINS (LUCRO REAL) poderão cotar os percentuais que apresentem a média das alíquotas efetivamente recolhidas nos 12 meses anteriores. Assim, devem, NECESSARIAMENTE, enviar os comprovantes com memória de cálculo demonstrando e comprovando a média apresentada nas células.</t>
        </r>
        <r>
          <rPr>
            <sz val="9"/>
            <color indexed="81"/>
            <rFont val="Segoe UI"/>
            <charset val="1"/>
          </rPr>
          <t xml:space="preserve">
</t>
        </r>
      </text>
    </comment>
  </commentList>
</comments>
</file>

<file path=xl/comments1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STI</author>
    <author>adminwks</author>
  </authors>
  <commentList>
    <comment ref="H21" authorId="0" shapeId="0" xr:uid="{4462DAD6-8912-4A0F-9947-E2D132691536}">
      <text>
        <r>
          <rPr>
            <b/>
            <sz val="9"/>
            <color indexed="81"/>
            <rFont val="Segoe UI"/>
            <charset val="1"/>
          </rPr>
          <t>Refere-se ao valor mínimo a ser respeitado. Caso a CCT da empresa possua valor superior, este deverá ser considerado. Caso seja menor, deverá utilizar o valor da célula.</t>
        </r>
        <r>
          <rPr>
            <sz val="9"/>
            <color indexed="81"/>
            <rFont val="Segoe UI"/>
            <charset val="1"/>
          </rPr>
          <t xml:space="preserve">
</t>
        </r>
      </text>
    </comment>
    <comment ref="H47" authorId="0" shapeId="0" xr:uid="{CAA70301-40C4-43ED-B380-3F322FDA9A1D}">
      <text>
        <r>
          <rPr>
            <b/>
            <sz val="9"/>
            <color indexed="81"/>
            <rFont val="Segoe UI"/>
            <charset val="1"/>
          </rPr>
          <t>A empresa deverá preencher a sua porcentagem do SAT devendo, NECESSARIAMENTE, enviar documentação que comprove a sua situação</t>
        </r>
        <r>
          <rPr>
            <sz val="9"/>
            <color indexed="81"/>
            <rFont val="Segoe UI"/>
            <charset val="1"/>
          </rPr>
          <t xml:space="preserve">
</t>
        </r>
      </text>
    </comment>
    <comment ref="E60" authorId="1" shapeId="0" xr:uid="{0DAC9DA1-A98C-4802-B8C3-18255F83B83E}">
      <text>
        <r>
          <rPr>
            <b/>
            <sz val="9"/>
            <color indexed="81"/>
            <rFont val="Segoe UI"/>
            <charset val="1"/>
          </rPr>
          <t>Preencher o valor conforme disposto na CCT da empresa</t>
        </r>
      </text>
    </comment>
    <comment ref="H63" authorId="0" shapeId="0" xr:uid="{82B3DF68-0A59-4BC0-AE45-DE15AAA463B8}">
      <text>
        <r>
          <rPr>
            <b/>
            <sz val="9"/>
            <color indexed="81"/>
            <rFont val="Segoe UI"/>
            <charset val="1"/>
          </rPr>
          <t>A CCT utilizada na planilha modelo prevê o beneficial social familiar. Caso a CCT da empresa tenha previsões diferentes, estas deverão constar na planilha</t>
        </r>
        <r>
          <rPr>
            <sz val="9"/>
            <color indexed="81"/>
            <rFont val="Segoe UI"/>
            <charset val="1"/>
          </rPr>
          <t xml:space="preserve">
</t>
        </r>
      </text>
    </comment>
    <comment ref="J76" authorId="1" shapeId="0" xr:uid="{19C802BD-60CC-4078-808B-20F5092492C6}">
      <text>
        <r>
          <rPr>
            <b/>
            <sz val="9"/>
            <color indexed="81"/>
            <rFont val="Segoe UI"/>
            <charset val="1"/>
          </rPr>
          <t>Apesar de células de livre preenchimento, a empresa deverá demonstrar as memórias de cálculo e justificativa para as porcentagens apresentadas caso sejam diferentes da planilha modelo</t>
        </r>
      </text>
    </comment>
    <comment ref="J88" authorId="1" shapeId="0" xr:uid="{54B69017-56D1-4660-93AD-036DAD3CC276}">
      <text>
        <r>
          <rPr>
            <b/>
            <sz val="9"/>
            <color indexed="81"/>
            <rFont val="Segoe UI"/>
            <charset val="1"/>
          </rPr>
          <t>As provisões para substituição do profissional ausente são de livre preenchimento da empresa, devendo ser explicadas e comprovadas as memórias de cálculo. Não serão aceitas porcentagens arbitrárias.</t>
        </r>
      </text>
    </comment>
    <comment ref="H111" authorId="0" shapeId="0" xr:uid="{4AD82628-C6AC-4655-9F55-928561BBC08A}">
      <text>
        <r>
          <rPr>
            <b/>
            <sz val="9"/>
            <color indexed="81"/>
            <rFont val="Segoe UI"/>
            <charset val="1"/>
          </rPr>
          <t>A empresa poderá incluir sua cotação para uniforme, na aba "Uniformes", entretanto NÃO PODERÁ reduzir a quantidade de uniformes fornecidos aos contratados. A empresa deverá comprovar as cotações inseridas na planilha.</t>
        </r>
        <r>
          <rPr>
            <sz val="9"/>
            <color indexed="81"/>
            <rFont val="Segoe UI"/>
            <charset val="1"/>
          </rPr>
          <t xml:space="preserve">
</t>
        </r>
      </text>
    </comment>
    <comment ref="H112" authorId="0" shapeId="0" xr:uid="{7F0C2882-35C2-4A0A-92BA-34B99051499B}">
      <text>
        <r>
          <rPr>
            <b/>
            <sz val="9"/>
            <color indexed="81"/>
            <rFont val="Segoe UI"/>
            <charset val="1"/>
          </rPr>
          <t>A empresa poderá incluir sua cotação para relógios de ponto, na aba "Insumos e Equipamentos". A empresa deverá comprovar as cotações inseridas na planilha.</t>
        </r>
        <r>
          <rPr>
            <sz val="9"/>
            <color indexed="81"/>
            <rFont val="Segoe UI"/>
            <charset val="1"/>
          </rPr>
          <t xml:space="preserve">
</t>
        </r>
      </text>
    </comment>
    <comment ref="H117" authorId="0" shapeId="0" xr:uid="{2B63759E-46BC-4EDC-AC60-C3BD41C36066}">
      <text>
        <r>
          <rPr>
            <b/>
            <sz val="9"/>
            <color indexed="81"/>
            <rFont val="Segoe UI"/>
            <charset val="1"/>
          </rPr>
          <t>As células de lucro e custo indireto são de livre preenchimento da empresa de acordo com sua capacidade de mercado e previsão de lucro no contrato. Poderão ser objeto de questionamento quanto à exequibilidade.</t>
        </r>
        <r>
          <rPr>
            <sz val="9"/>
            <color indexed="81"/>
            <rFont val="Segoe UI"/>
            <charset val="1"/>
          </rPr>
          <t xml:space="preserve">
</t>
        </r>
      </text>
    </comment>
    <comment ref="H118" authorId="0" shapeId="0" xr:uid="{E358DED9-1FA3-4CA6-A2FB-6A726C3C943C}">
      <text>
        <r>
          <rPr>
            <b/>
            <sz val="9"/>
            <color indexed="81"/>
            <rFont val="Segoe UI"/>
            <charset val="1"/>
          </rPr>
          <t>As células de lucro e custo indireto são de livre preenchimento da empresa de acordo com sua capacidade de mercado e previsão de lucro no contrato. Poderão ser objeto de questionamento quanto à exequibilidade.</t>
        </r>
        <r>
          <rPr>
            <sz val="9"/>
            <color indexed="81"/>
            <rFont val="Segoe UI"/>
            <charset val="1"/>
          </rPr>
          <t xml:space="preserve">
</t>
        </r>
      </text>
    </comment>
    <comment ref="H120" authorId="0" shapeId="0" xr:uid="{925DB26E-1BDF-42EF-8BE3-9379249F574C}">
      <text>
        <r>
          <rPr>
            <b/>
            <sz val="9"/>
            <color indexed="81"/>
            <rFont val="Segoe UI"/>
            <charset val="1"/>
          </rPr>
          <t>As empresas tributadas pelo regime de incidência não-cumulativa de PIS e COFINS (LUCRO REAL) poderão cotar os percentuais que apresentem a média das alíquotas efetivamente recolhidas nos 12 meses anteriores. Assim, devem, NECESSARIAMENTE, enviar os comprovantes com memória de cálculo demonstrando e comprovando a média apresentada nas células.</t>
        </r>
        <r>
          <rPr>
            <sz val="9"/>
            <color indexed="81"/>
            <rFont val="Segoe UI"/>
            <charset val="1"/>
          </rPr>
          <t xml:space="preserve">
</t>
        </r>
      </text>
    </comment>
    <comment ref="H121" authorId="0" shapeId="0" xr:uid="{B2BCF0F6-76D8-4E39-B7CE-7ADBCC8D7BCD}">
      <text>
        <r>
          <rPr>
            <b/>
            <sz val="9"/>
            <color indexed="81"/>
            <rFont val="Segoe UI"/>
            <charset val="1"/>
          </rPr>
          <t>As empresas tributadas pelo regime de incidência não-cumulativa de PIS e COFINS (LUCRO REAL) poderão cotar os percentuais que apresentem a média das alíquotas efetivamente recolhidas nos 12 meses anteriores. Assim, devem, NECESSARIAMENTE, enviar os comprovantes com memória de cálculo demonstrando e comprovando a média apresentada nas células.</t>
        </r>
        <r>
          <rPr>
            <sz val="9"/>
            <color indexed="81"/>
            <rFont val="Segoe UI"/>
            <charset val="1"/>
          </rPr>
          <t xml:space="preserve">
</t>
        </r>
      </text>
    </comment>
  </commentList>
</comments>
</file>

<file path=xl/comments1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STI</author>
    <author>adminwks</author>
  </authors>
  <commentList>
    <comment ref="H21" authorId="0" shapeId="0" xr:uid="{B752E840-FD9B-4CBB-9E73-B4A5D95A6FF5}">
      <text>
        <r>
          <rPr>
            <b/>
            <sz val="9"/>
            <color indexed="81"/>
            <rFont val="Segoe UI"/>
            <charset val="1"/>
          </rPr>
          <t>Refere-se ao valor mínimo a ser respeitado. Caso a CCT da empresa possua valor superior, este deverá ser considerado. Caso seja menor, deverá utilizar o valor da célula.</t>
        </r>
        <r>
          <rPr>
            <sz val="9"/>
            <color indexed="81"/>
            <rFont val="Segoe UI"/>
            <charset val="1"/>
          </rPr>
          <t xml:space="preserve">
</t>
        </r>
      </text>
    </comment>
    <comment ref="H47" authorId="0" shapeId="0" xr:uid="{4AEF5E72-CE7E-4EB7-BD65-FDF8D8325913}">
      <text>
        <r>
          <rPr>
            <b/>
            <sz val="9"/>
            <color indexed="81"/>
            <rFont val="Segoe UI"/>
            <charset val="1"/>
          </rPr>
          <t>A empresa deverá preencher a sua porcentagem do SAT devendo, NECESSARIAMENTE, enviar documentação que comprove a sua situação</t>
        </r>
        <r>
          <rPr>
            <sz val="9"/>
            <color indexed="81"/>
            <rFont val="Segoe UI"/>
            <charset val="1"/>
          </rPr>
          <t xml:space="preserve">
</t>
        </r>
      </text>
    </comment>
    <comment ref="E60" authorId="1" shapeId="0" xr:uid="{2714D4D4-83C0-4E4C-A20C-D7511A67E73D}">
      <text>
        <r>
          <rPr>
            <b/>
            <sz val="9"/>
            <color indexed="81"/>
            <rFont val="Segoe UI"/>
            <charset val="1"/>
          </rPr>
          <t>Preencher o valor conforme disposto na CCT da empresa</t>
        </r>
      </text>
    </comment>
    <comment ref="H63" authorId="0" shapeId="0" xr:uid="{3584EF6D-0000-482E-B1DD-3247D43A50C3}">
      <text>
        <r>
          <rPr>
            <b/>
            <sz val="9"/>
            <color indexed="81"/>
            <rFont val="Segoe UI"/>
            <charset val="1"/>
          </rPr>
          <t>A CCT utilizada na planilha modelo prevê o beneficial social familiar. Caso a CCT da empresa tenha previsões diferentes, estas deverão constar na planilha</t>
        </r>
        <r>
          <rPr>
            <sz val="9"/>
            <color indexed="81"/>
            <rFont val="Segoe UI"/>
            <charset val="1"/>
          </rPr>
          <t xml:space="preserve">
</t>
        </r>
      </text>
    </comment>
    <comment ref="J76" authorId="1" shapeId="0" xr:uid="{A8154400-0319-4738-811C-3C48F19DB388}">
      <text>
        <r>
          <rPr>
            <b/>
            <sz val="9"/>
            <color indexed="81"/>
            <rFont val="Segoe UI"/>
            <charset val="1"/>
          </rPr>
          <t>Apesar de células de livre preenchimento, a empresa deverá demonstrar as memórias de cálculo e justificativa para as porcentagens apresentadas caso sejam diferentes da planilha modelo</t>
        </r>
      </text>
    </comment>
    <comment ref="J88" authorId="1" shapeId="0" xr:uid="{C1262FBC-D6E4-4607-8012-6FD8573B1BE1}">
      <text>
        <r>
          <rPr>
            <b/>
            <sz val="9"/>
            <color indexed="81"/>
            <rFont val="Segoe UI"/>
            <charset val="1"/>
          </rPr>
          <t>As provisões para substituição do profissional ausente são de livre preenchimento da empresa, devendo ser explicadas e comprovadas as memórias de cálculo. Não serão aceitas porcentagens arbitrárias.</t>
        </r>
      </text>
    </comment>
    <comment ref="H111" authorId="0" shapeId="0" xr:uid="{A3FFC7BA-679E-4EB9-AD54-C67DC3B66ABC}">
      <text>
        <r>
          <rPr>
            <b/>
            <sz val="9"/>
            <color indexed="81"/>
            <rFont val="Segoe UI"/>
            <charset val="1"/>
          </rPr>
          <t>A empresa poderá incluir sua cotação para uniforme, na aba "Uniformes", entretanto NÃO PODERÁ reduzir a quantidade de uniformes fornecidos aos contratados. A empresa deverá comprovar as cotações inseridas na planilha.</t>
        </r>
        <r>
          <rPr>
            <sz val="9"/>
            <color indexed="81"/>
            <rFont val="Segoe UI"/>
            <charset val="1"/>
          </rPr>
          <t xml:space="preserve">
</t>
        </r>
      </text>
    </comment>
    <comment ref="H112" authorId="0" shapeId="0" xr:uid="{93A18E0C-9B90-4F9A-B4A0-FBE2E9FA2527}">
      <text>
        <r>
          <rPr>
            <b/>
            <sz val="9"/>
            <color indexed="81"/>
            <rFont val="Segoe UI"/>
            <charset val="1"/>
          </rPr>
          <t>A empresa poderá incluir sua cotação para relógios de ponto, na aba "Insumos e Equipamentos". A empresa deverá comprovar as cotações inseridas na planilha.</t>
        </r>
        <r>
          <rPr>
            <sz val="9"/>
            <color indexed="81"/>
            <rFont val="Segoe UI"/>
            <charset val="1"/>
          </rPr>
          <t xml:space="preserve">
</t>
        </r>
      </text>
    </comment>
    <comment ref="H117" authorId="0" shapeId="0" xr:uid="{17749D33-3B91-435B-9586-75AEBC4360BE}">
      <text>
        <r>
          <rPr>
            <b/>
            <sz val="9"/>
            <color indexed="81"/>
            <rFont val="Segoe UI"/>
            <charset val="1"/>
          </rPr>
          <t>As células de lucro e custo indireto são de livre preenchimento da empresa de acordo com sua capacidade de mercado e previsão de lucro no contrato. Poderão ser objeto de questionamento quanto à exequibilidade.</t>
        </r>
        <r>
          <rPr>
            <sz val="9"/>
            <color indexed="81"/>
            <rFont val="Segoe UI"/>
            <charset val="1"/>
          </rPr>
          <t xml:space="preserve">
</t>
        </r>
      </text>
    </comment>
    <comment ref="H118" authorId="0" shapeId="0" xr:uid="{52714D90-91F9-47D9-A7A7-E9F05ACEE30D}">
      <text>
        <r>
          <rPr>
            <b/>
            <sz val="9"/>
            <color indexed="81"/>
            <rFont val="Segoe UI"/>
            <charset val="1"/>
          </rPr>
          <t>As células de lucro e custo indireto são de livre preenchimento da empresa de acordo com sua capacidade de mercado e previsão de lucro no contrato. Poderão ser objeto de questionamento quanto à exequibilidade.</t>
        </r>
        <r>
          <rPr>
            <sz val="9"/>
            <color indexed="81"/>
            <rFont val="Segoe UI"/>
            <charset val="1"/>
          </rPr>
          <t xml:space="preserve">
</t>
        </r>
      </text>
    </comment>
    <comment ref="H120" authorId="0" shapeId="0" xr:uid="{6DCEE408-4321-48B0-848B-527425EB511C}">
      <text>
        <r>
          <rPr>
            <b/>
            <sz val="9"/>
            <color indexed="81"/>
            <rFont val="Segoe UI"/>
            <charset val="1"/>
          </rPr>
          <t>As empresas tributadas pelo regime de incidência não-cumulativa de PIS e COFINS (LUCRO REAL) poderão cotar os percentuais que apresentem a média das alíquotas efetivamente recolhidas nos 12 meses anteriores. Assim, devem, NECESSARIAMENTE, enviar os comprovantes com memória de cálculo demonstrando e comprovando a média apresentada nas células.</t>
        </r>
        <r>
          <rPr>
            <sz val="9"/>
            <color indexed="81"/>
            <rFont val="Segoe UI"/>
            <charset val="1"/>
          </rPr>
          <t xml:space="preserve">
</t>
        </r>
      </text>
    </comment>
    <comment ref="H121" authorId="0" shapeId="0" xr:uid="{326BE731-0ABF-451E-8AEE-1D8AA250774A}">
      <text>
        <r>
          <rPr>
            <b/>
            <sz val="9"/>
            <color indexed="81"/>
            <rFont val="Segoe UI"/>
            <charset val="1"/>
          </rPr>
          <t>As empresas tributadas pelo regime de incidência não-cumulativa de PIS e COFINS (LUCRO REAL) poderão cotar os percentuais que apresentem a média das alíquotas efetivamente recolhidas nos 12 meses anteriores. Assim, devem, NECESSARIAMENTE, enviar os comprovantes com memória de cálculo demonstrando e comprovando a média apresentada nas células.</t>
        </r>
        <r>
          <rPr>
            <sz val="9"/>
            <color indexed="81"/>
            <rFont val="Segoe UI"/>
            <charset val="1"/>
          </rPr>
          <t xml:space="preserve">
</t>
        </r>
      </text>
    </comment>
  </commentList>
</comments>
</file>

<file path=xl/comments1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STI</author>
    <author>adminwks</author>
  </authors>
  <commentList>
    <comment ref="H21" authorId="0" shapeId="0" xr:uid="{E992A0F3-F7C1-4492-81BF-1577E17F231F}">
      <text>
        <r>
          <rPr>
            <b/>
            <sz val="9"/>
            <color indexed="81"/>
            <rFont val="Segoe UI"/>
            <charset val="1"/>
          </rPr>
          <t>Refere-se ao valor mínimo a ser respeitado. Caso a CCT da empresa possua valor superior, este deverá ser considerado. Caso seja menor, deverá utilizar o valor da célula.</t>
        </r>
        <r>
          <rPr>
            <sz val="9"/>
            <color indexed="81"/>
            <rFont val="Segoe UI"/>
            <charset val="1"/>
          </rPr>
          <t xml:space="preserve">
</t>
        </r>
      </text>
    </comment>
    <comment ref="H47" authorId="0" shapeId="0" xr:uid="{C29FA6E1-CA29-463D-9DE4-BDDFE1842D99}">
      <text>
        <r>
          <rPr>
            <b/>
            <sz val="9"/>
            <color indexed="81"/>
            <rFont val="Segoe UI"/>
            <charset val="1"/>
          </rPr>
          <t>A empresa deverá preencher a sua porcentagem do SAT devendo, NECESSARIAMENTE, enviar documentação que comprove a sua situação</t>
        </r>
        <r>
          <rPr>
            <sz val="9"/>
            <color indexed="81"/>
            <rFont val="Segoe UI"/>
            <charset val="1"/>
          </rPr>
          <t xml:space="preserve">
</t>
        </r>
      </text>
    </comment>
    <comment ref="E60" authorId="1" shapeId="0" xr:uid="{C9852DD7-EBD5-4A26-90F4-B4D2D714910E}">
      <text>
        <r>
          <rPr>
            <b/>
            <sz val="9"/>
            <color indexed="81"/>
            <rFont val="Segoe UI"/>
            <charset val="1"/>
          </rPr>
          <t>Preencher o valor conforme disposto na CCT da empresa</t>
        </r>
      </text>
    </comment>
    <comment ref="H63" authorId="0" shapeId="0" xr:uid="{96436F2F-7842-4434-8407-68EF7864C1EF}">
      <text>
        <r>
          <rPr>
            <b/>
            <sz val="9"/>
            <color indexed="81"/>
            <rFont val="Segoe UI"/>
            <charset val="1"/>
          </rPr>
          <t>A CCT utilizada na planilha modelo prevê o beneficial social familiar. Caso a CCT da empresa tenha previsões diferentes, estas deverão constar na planilha</t>
        </r>
        <r>
          <rPr>
            <sz val="9"/>
            <color indexed="81"/>
            <rFont val="Segoe UI"/>
            <charset val="1"/>
          </rPr>
          <t xml:space="preserve">
</t>
        </r>
      </text>
    </comment>
    <comment ref="J76" authorId="1" shapeId="0" xr:uid="{9521AFE8-9F22-4D95-9597-A246D8BA2C35}">
      <text>
        <r>
          <rPr>
            <b/>
            <sz val="9"/>
            <color indexed="81"/>
            <rFont val="Segoe UI"/>
            <charset val="1"/>
          </rPr>
          <t>Apesar de células de livre preenchimento, a empresa deverá demonstrar as memórias de cálculo e justificativa para as porcentagens apresentadas caso sejam diferentes da planilha modelo</t>
        </r>
      </text>
    </comment>
    <comment ref="J88" authorId="1" shapeId="0" xr:uid="{05B2CA04-DF37-4ECC-B981-2DD405D1094B}">
      <text>
        <r>
          <rPr>
            <b/>
            <sz val="9"/>
            <color indexed="81"/>
            <rFont val="Segoe UI"/>
            <charset val="1"/>
          </rPr>
          <t>As provisões para substituição do profissional ausente são de livre preenchimento da empresa, devendo ser explicadas e comprovadas as memórias de cálculo. Não serão aceitas porcentagens arbitrárias.</t>
        </r>
      </text>
    </comment>
    <comment ref="H111" authorId="0" shapeId="0" xr:uid="{496D4CFF-ED84-49FB-BDC9-2FC2D282D05A}">
      <text>
        <r>
          <rPr>
            <b/>
            <sz val="9"/>
            <color indexed="81"/>
            <rFont val="Segoe UI"/>
            <charset val="1"/>
          </rPr>
          <t>A empresa poderá incluir sua cotação para uniforme, na aba "Uniformes", entretanto NÃO PODERÁ reduzir a quantidade de uniformes fornecidos aos contratados. A empresa deverá comprovar as cotações inseridas na planilha.</t>
        </r>
        <r>
          <rPr>
            <sz val="9"/>
            <color indexed="81"/>
            <rFont val="Segoe UI"/>
            <charset val="1"/>
          </rPr>
          <t xml:space="preserve">
</t>
        </r>
      </text>
    </comment>
    <comment ref="H112" authorId="0" shapeId="0" xr:uid="{BC742D90-0102-4ADE-B32D-D708123B4D96}">
      <text>
        <r>
          <rPr>
            <b/>
            <sz val="9"/>
            <color indexed="81"/>
            <rFont val="Segoe UI"/>
            <charset val="1"/>
          </rPr>
          <t>A empresa poderá incluir sua cotação para relógios de ponto, na aba "Insumos e Equipamentos". A empresa deverá comprovar as cotações inseridas na planilha.</t>
        </r>
        <r>
          <rPr>
            <sz val="9"/>
            <color indexed="81"/>
            <rFont val="Segoe UI"/>
            <charset val="1"/>
          </rPr>
          <t xml:space="preserve">
</t>
        </r>
      </text>
    </comment>
    <comment ref="H117" authorId="0" shapeId="0" xr:uid="{294DDDA3-AA28-4874-9B1C-93A84D76B3FC}">
      <text>
        <r>
          <rPr>
            <b/>
            <sz val="9"/>
            <color indexed="81"/>
            <rFont val="Segoe UI"/>
            <charset val="1"/>
          </rPr>
          <t>As células de lucro e custo indireto são de livre preenchimento da empresa de acordo com sua capacidade de mercado e previsão de lucro no contrato. Poderão ser objeto de questionamento quanto à exequibilidade.</t>
        </r>
        <r>
          <rPr>
            <sz val="9"/>
            <color indexed="81"/>
            <rFont val="Segoe UI"/>
            <charset val="1"/>
          </rPr>
          <t xml:space="preserve">
</t>
        </r>
      </text>
    </comment>
    <comment ref="H118" authorId="0" shapeId="0" xr:uid="{47924E1F-1AEA-4AC8-9CC1-FA787BA5513C}">
      <text>
        <r>
          <rPr>
            <b/>
            <sz val="9"/>
            <color indexed="81"/>
            <rFont val="Segoe UI"/>
            <charset val="1"/>
          </rPr>
          <t>As células de lucro e custo indireto são de livre preenchimento da empresa de acordo com sua capacidade de mercado e previsão de lucro no contrato. Poderão ser objeto de questionamento quanto à exequibilidade.</t>
        </r>
        <r>
          <rPr>
            <sz val="9"/>
            <color indexed="81"/>
            <rFont val="Segoe UI"/>
            <charset val="1"/>
          </rPr>
          <t xml:space="preserve">
</t>
        </r>
      </text>
    </comment>
    <comment ref="H120" authorId="0" shapeId="0" xr:uid="{0576ACFF-2DAA-481D-971A-11D2811BFA3A}">
      <text>
        <r>
          <rPr>
            <b/>
            <sz val="9"/>
            <color indexed="81"/>
            <rFont val="Segoe UI"/>
            <charset val="1"/>
          </rPr>
          <t>As empresas tributadas pelo regime de incidência não-cumulativa de PIS e COFINS (LUCRO REAL) poderão cotar os percentuais que apresentem a média das alíquotas efetivamente recolhidas nos 12 meses anteriores. Assim, devem, NECESSARIAMENTE, enviar os comprovantes com memória de cálculo demonstrando e comprovando a média apresentada nas células.</t>
        </r>
        <r>
          <rPr>
            <sz val="9"/>
            <color indexed="81"/>
            <rFont val="Segoe UI"/>
            <charset val="1"/>
          </rPr>
          <t xml:space="preserve">
</t>
        </r>
      </text>
    </comment>
    <comment ref="H121" authorId="0" shapeId="0" xr:uid="{9FE05920-738F-4AEB-A7BF-7E05CD5C2730}">
      <text>
        <r>
          <rPr>
            <b/>
            <sz val="9"/>
            <color indexed="81"/>
            <rFont val="Segoe UI"/>
            <charset val="1"/>
          </rPr>
          <t>As empresas tributadas pelo regime de incidência não-cumulativa de PIS e COFINS (LUCRO REAL) poderão cotar os percentuais que apresentem a média das alíquotas efetivamente recolhidas nos 12 meses anteriores. Assim, devem, NECESSARIAMENTE, enviar os comprovantes com memória de cálculo demonstrando e comprovando a média apresentada nas células.</t>
        </r>
        <r>
          <rPr>
            <sz val="9"/>
            <color indexed="81"/>
            <rFont val="Segoe UI"/>
            <charset val="1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STI</author>
    <author>adminwks</author>
  </authors>
  <commentList>
    <comment ref="H21" authorId="0" shapeId="0" xr:uid="{DE061105-AF8B-4EB4-AB72-44A5A736BE02}">
      <text>
        <r>
          <rPr>
            <b/>
            <sz val="9"/>
            <color indexed="81"/>
            <rFont val="Segoe UI"/>
            <charset val="1"/>
          </rPr>
          <t>Refere-se ao valor mínimo a ser respeitado. Caso a CCT da empresa possua valor superior, este deverá ser considerado. Caso seja menor, deverá utilizar o valor da célula.</t>
        </r>
        <r>
          <rPr>
            <sz val="9"/>
            <color indexed="81"/>
            <rFont val="Segoe UI"/>
            <charset val="1"/>
          </rPr>
          <t xml:space="preserve">
</t>
        </r>
      </text>
    </comment>
    <comment ref="H47" authorId="0" shapeId="0" xr:uid="{711FE89A-C13D-430F-8FDB-CD623D7C530C}">
      <text>
        <r>
          <rPr>
            <b/>
            <sz val="9"/>
            <color indexed="81"/>
            <rFont val="Segoe UI"/>
            <charset val="1"/>
          </rPr>
          <t>A empresa deverá preencher a sua porcentagem do SAT devendo, NECESSARIAMENTE, enviar documentação que comprove a sua situação</t>
        </r>
        <r>
          <rPr>
            <sz val="9"/>
            <color indexed="81"/>
            <rFont val="Segoe UI"/>
            <charset val="1"/>
          </rPr>
          <t xml:space="preserve">
</t>
        </r>
      </text>
    </comment>
    <comment ref="E60" authorId="1" shapeId="0" xr:uid="{6372C01A-FE17-48B8-9DB9-AF36ADE25807}">
      <text>
        <r>
          <rPr>
            <b/>
            <sz val="9"/>
            <color indexed="81"/>
            <rFont val="Segoe UI"/>
            <charset val="1"/>
          </rPr>
          <t>Preencher o valor conforme disposto na CCT da empresa</t>
        </r>
      </text>
    </comment>
    <comment ref="H63" authorId="0" shapeId="0" xr:uid="{138E67F5-CDF9-4B09-B129-E1575E072D0F}">
      <text>
        <r>
          <rPr>
            <b/>
            <sz val="9"/>
            <color indexed="81"/>
            <rFont val="Segoe UI"/>
            <charset val="1"/>
          </rPr>
          <t>A CCT utilizada na planilha modelo prevê o beneficial social familiar. Caso a CCT da empresa tenha previsões diferentes, estas deverão constar na planilha</t>
        </r>
        <r>
          <rPr>
            <sz val="9"/>
            <color indexed="81"/>
            <rFont val="Segoe UI"/>
            <charset val="1"/>
          </rPr>
          <t xml:space="preserve">
</t>
        </r>
      </text>
    </comment>
    <comment ref="J76" authorId="1" shapeId="0" xr:uid="{19D555B8-2A86-4916-A206-3AB90CC668E5}">
      <text>
        <r>
          <rPr>
            <b/>
            <sz val="9"/>
            <color indexed="81"/>
            <rFont val="Segoe UI"/>
            <charset val="1"/>
          </rPr>
          <t>Apesar de células de livre preenchimento, a empresa deverá demonstrar as memórias de cálculo e justificativa para as porcentagens apresentadas caso sejam diferentes da planilha modelo</t>
        </r>
      </text>
    </comment>
    <comment ref="J88" authorId="1" shapeId="0" xr:uid="{E6E2DA16-8583-4E24-ABBC-B20FE51EF633}">
      <text>
        <r>
          <rPr>
            <b/>
            <sz val="9"/>
            <color indexed="81"/>
            <rFont val="Segoe UI"/>
            <charset val="1"/>
          </rPr>
          <t>As provisões para substituição do profissional ausente são de livre preenchimento da empresa, devendo ser explicadas e comprovadas as memórias de cálculo. Não serão aceitas porcentagens arbitrárias.</t>
        </r>
      </text>
    </comment>
    <comment ref="H111" authorId="0" shapeId="0" xr:uid="{9F0C7D3E-9077-445F-8213-F52AF68B8EF7}">
      <text>
        <r>
          <rPr>
            <b/>
            <sz val="9"/>
            <color indexed="81"/>
            <rFont val="Segoe UI"/>
            <charset val="1"/>
          </rPr>
          <t>A empresa poderá incluir sua cotação para uniforme, na aba "Uniformes", entretanto NÃO PODERÁ reduzir a quantidade de uniformes fornecidos aos contratados. A empresa deverá comprovar as cotações inseridas na planilha.</t>
        </r>
        <r>
          <rPr>
            <sz val="9"/>
            <color indexed="81"/>
            <rFont val="Segoe UI"/>
            <charset val="1"/>
          </rPr>
          <t xml:space="preserve">
</t>
        </r>
      </text>
    </comment>
    <comment ref="H112" authorId="0" shapeId="0" xr:uid="{E5700BC5-ACDF-4C08-949F-761F02F32D89}">
      <text>
        <r>
          <rPr>
            <b/>
            <sz val="9"/>
            <color indexed="81"/>
            <rFont val="Segoe UI"/>
            <charset val="1"/>
          </rPr>
          <t>A empresa poderá incluir sua cotação para relógios de ponto, na aba "Insumos e Equipamentos". A empresa deverá comprovar as cotações inseridas na planilha.</t>
        </r>
        <r>
          <rPr>
            <sz val="9"/>
            <color indexed="81"/>
            <rFont val="Segoe UI"/>
            <charset val="1"/>
          </rPr>
          <t xml:space="preserve">
</t>
        </r>
      </text>
    </comment>
    <comment ref="H117" authorId="0" shapeId="0" xr:uid="{B580C4AF-40D7-4C88-B6BB-DF12A93C1529}">
      <text>
        <r>
          <rPr>
            <b/>
            <sz val="9"/>
            <color indexed="81"/>
            <rFont val="Segoe UI"/>
            <charset val="1"/>
          </rPr>
          <t>As células de lucro e custo indireto são de livre preenchimento da empresa de acordo com sua capacidade de mercado e previsão de lucro no contrato. Poderão ser objeto de questionamento quanto à exequibilidade.</t>
        </r>
        <r>
          <rPr>
            <sz val="9"/>
            <color indexed="81"/>
            <rFont val="Segoe UI"/>
            <charset val="1"/>
          </rPr>
          <t xml:space="preserve">
</t>
        </r>
      </text>
    </comment>
    <comment ref="H118" authorId="0" shapeId="0" xr:uid="{828AB7F4-0F68-41B0-8B2B-D80E99707EAA}">
      <text>
        <r>
          <rPr>
            <b/>
            <sz val="9"/>
            <color indexed="81"/>
            <rFont val="Segoe UI"/>
            <charset val="1"/>
          </rPr>
          <t>As células de lucro e custo indireto são de livre preenchimento da empresa de acordo com sua capacidade de mercado e previsão de lucro no contrato. Poderão ser objeto de questionamento quanto à exequibilidade.</t>
        </r>
        <r>
          <rPr>
            <sz val="9"/>
            <color indexed="81"/>
            <rFont val="Segoe UI"/>
            <charset val="1"/>
          </rPr>
          <t xml:space="preserve">
</t>
        </r>
      </text>
    </comment>
    <comment ref="H120" authorId="0" shapeId="0" xr:uid="{5F3808DD-85B4-4535-942D-B51612EF6578}">
      <text>
        <r>
          <rPr>
            <b/>
            <sz val="9"/>
            <color indexed="81"/>
            <rFont val="Segoe UI"/>
            <charset val="1"/>
          </rPr>
          <t>As empresas tributadas pelo regime de incidência não-cumulativa de PIS e COFINS (LUCRO REAL) poderão cotar os percentuais que apresentem a média das alíquotas efetivamente recolhidas nos 12 meses anteriores. Assim, devem, NECESSARIAMENTE, enviar os comprovantes com memória de cálculo demonstrando e comprovando a média apresentada nas células.</t>
        </r>
        <r>
          <rPr>
            <sz val="9"/>
            <color indexed="81"/>
            <rFont val="Segoe UI"/>
            <charset val="1"/>
          </rPr>
          <t xml:space="preserve">
</t>
        </r>
      </text>
    </comment>
    <comment ref="H121" authorId="0" shapeId="0" xr:uid="{D12612BC-C6A8-43CA-BBE3-C530E116ED6A}">
      <text>
        <r>
          <rPr>
            <b/>
            <sz val="9"/>
            <color indexed="81"/>
            <rFont val="Segoe UI"/>
            <charset val="1"/>
          </rPr>
          <t>As empresas tributadas pelo regime de incidência não-cumulativa de PIS e COFINS (LUCRO REAL) poderão cotar os percentuais que apresentem a média das alíquotas efetivamente recolhidas nos 12 meses anteriores. Assim, devem, NECESSARIAMENTE, enviar os comprovantes com memória de cálculo demonstrando e comprovando a média apresentada nas células.</t>
        </r>
        <r>
          <rPr>
            <sz val="9"/>
            <color indexed="81"/>
            <rFont val="Segoe UI"/>
            <charset val="1"/>
          </rPr>
          <t xml:space="preserve">
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STI</author>
    <author>adminwks</author>
  </authors>
  <commentList>
    <comment ref="H21" authorId="0" shapeId="0" xr:uid="{E56258D5-51A7-43E1-88EC-FAD5EC8961D2}">
      <text>
        <r>
          <rPr>
            <b/>
            <sz val="9"/>
            <color indexed="81"/>
            <rFont val="Segoe UI"/>
            <charset val="1"/>
          </rPr>
          <t>Refere-se ao valor mínimo a ser respeitado. Caso a CCT da empresa possua valor superior, este deverá ser considerado. Caso seja menor, deverá utilizar o valor da célula.</t>
        </r>
        <r>
          <rPr>
            <sz val="9"/>
            <color indexed="81"/>
            <rFont val="Segoe UI"/>
            <charset val="1"/>
          </rPr>
          <t xml:space="preserve">
</t>
        </r>
      </text>
    </comment>
    <comment ref="H47" authorId="0" shapeId="0" xr:uid="{F1C41019-ADEB-445B-B24F-EBAC0C1B536D}">
      <text>
        <r>
          <rPr>
            <b/>
            <sz val="9"/>
            <color indexed="81"/>
            <rFont val="Segoe UI"/>
            <charset val="1"/>
          </rPr>
          <t>A empresa deverá preencher a sua porcentagem do SAT devendo, NECESSARIAMENTE, enviar documentação que comprove a sua situação</t>
        </r>
        <r>
          <rPr>
            <sz val="9"/>
            <color indexed="81"/>
            <rFont val="Segoe UI"/>
            <charset val="1"/>
          </rPr>
          <t xml:space="preserve">
</t>
        </r>
      </text>
    </comment>
    <comment ref="E60" authorId="1" shapeId="0" xr:uid="{B345397A-C6EE-45A6-9BC8-6428E1AA6B12}">
      <text>
        <r>
          <rPr>
            <b/>
            <sz val="9"/>
            <color indexed="81"/>
            <rFont val="Segoe UI"/>
            <charset val="1"/>
          </rPr>
          <t>Preencher o valor conforme disposto na CCT da empresa</t>
        </r>
      </text>
    </comment>
    <comment ref="H63" authorId="0" shapeId="0" xr:uid="{161E8886-9891-484F-86ED-43049EC6B318}">
      <text>
        <r>
          <rPr>
            <b/>
            <sz val="9"/>
            <color indexed="81"/>
            <rFont val="Segoe UI"/>
            <charset val="1"/>
          </rPr>
          <t>A CCT utilizada na planilha modelo prevê o beneficial social familiar. Caso a CCT da empresa tenha previsões diferentes, estas deverão constar na planilha</t>
        </r>
        <r>
          <rPr>
            <sz val="9"/>
            <color indexed="81"/>
            <rFont val="Segoe UI"/>
            <charset val="1"/>
          </rPr>
          <t xml:space="preserve">
</t>
        </r>
      </text>
    </comment>
    <comment ref="J76" authorId="1" shapeId="0" xr:uid="{667EC078-AF7B-43BC-9642-2155C43ABF59}">
      <text>
        <r>
          <rPr>
            <b/>
            <sz val="9"/>
            <color indexed="81"/>
            <rFont val="Segoe UI"/>
            <charset val="1"/>
          </rPr>
          <t>Apesar de células de livre preenchimento, a empresa deverá demonstrar as memórias de cálculo e justificativa para as porcentagens apresentadas caso sejam diferentes da planilha modelo</t>
        </r>
      </text>
    </comment>
    <comment ref="J88" authorId="1" shapeId="0" xr:uid="{3DCFE955-5A71-4DFB-A286-336A0AEA3B3D}">
      <text>
        <r>
          <rPr>
            <b/>
            <sz val="9"/>
            <color indexed="81"/>
            <rFont val="Segoe UI"/>
            <charset val="1"/>
          </rPr>
          <t>As provisões para substituição do profissional ausente são de livre preenchimento da empresa, devendo ser explicadas e comprovadas as memórias de cálculo. Não serão aceitas porcentagens arbitrárias.</t>
        </r>
      </text>
    </comment>
    <comment ref="H111" authorId="0" shapeId="0" xr:uid="{50FA1F4C-0E88-4F3D-B8EB-1892D191A679}">
      <text>
        <r>
          <rPr>
            <b/>
            <sz val="9"/>
            <color indexed="81"/>
            <rFont val="Segoe UI"/>
            <charset val="1"/>
          </rPr>
          <t>A empresa poderá incluir sua cotação para uniforme, na aba "Uniformes", entretanto NÃO PODERÁ reduzir a quantidade de uniformes fornecidos aos contratados. A empresa deverá comprovar as cotações inseridas na planilha.</t>
        </r>
        <r>
          <rPr>
            <sz val="9"/>
            <color indexed="81"/>
            <rFont val="Segoe UI"/>
            <charset val="1"/>
          </rPr>
          <t xml:space="preserve">
</t>
        </r>
      </text>
    </comment>
    <comment ref="H112" authorId="0" shapeId="0" xr:uid="{DFA88B87-8693-4954-8716-8016815D7144}">
      <text>
        <r>
          <rPr>
            <b/>
            <sz val="9"/>
            <color indexed="81"/>
            <rFont val="Segoe UI"/>
            <charset val="1"/>
          </rPr>
          <t>A empresa poderá incluir sua cotação para relógios de ponto, na aba "Insumos e Equipamentos". A empresa deverá comprovar as cotações inseridas na planilha.</t>
        </r>
        <r>
          <rPr>
            <sz val="9"/>
            <color indexed="81"/>
            <rFont val="Segoe UI"/>
            <charset val="1"/>
          </rPr>
          <t xml:space="preserve">
</t>
        </r>
      </text>
    </comment>
    <comment ref="H118" authorId="0" shapeId="0" xr:uid="{F102D8DD-0005-489B-898B-9B301B1F4FF3}">
      <text>
        <r>
          <rPr>
            <b/>
            <sz val="9"/>
            <color indexed="81"/>
            <rFont val="Segoe UI"/>
            <charset val="1"/>
          </rPr>
          <t>As células de lucro e custo indireto são de livre preenchimento da empresa de acordo com sua capacidade de mercado e previsão de lucro no contrato. Poderão ser objeto de questionamento quanto à exequibilidade.</t>
        </r>
        <r>
          <rPr>
            <sz val="9"/>
            <color indexed="81"/>
            <rFont val="Segoe UI"/>
            <charset val="1"/>
          </rPr>
          <t xml:space="preserve">
</t>
        </r>
      </text>
    </comment>
    <comment ref="H119" authorId="0" shapeId="0" xr:uid="{77629FF1-5B7C-4788-97CC-0FB93E31937B}">
      <text>
        <r>
          <rPr>
            <b/>
            <sz val="9"/>
            <color indexed="81"/>
            <rFont val="Segoe UI"/>
            <charset val="1"/>
          </rPr>
          <t>As células de lucro e custo indireto são de livre preenchimento da empresa de acordo com sua capacidade de mercado e previsão de lucro no contrato. Poderão ser objeto de questionamento quanto à exequibilidade.</t>
        </r>
        <r>
          <rPr>
            <sz val="9"/>
            <color indexed="81"/>
            <rFont val="Segoe UI"/>
            <charset val="1"/>
          </rPr>
          <t xml:space="preserve">
</t>
        </r>
      </text>
    </comment>
    <comment ref="H121" authorId="0" shapeId="0" xr:uid="{773FCA69-3E88-414E-BFEF-188A21E994F8}">
      <text>
        <r>
          <rPr>
            <b/>
            <sz val="9"/>
            <color indexed="81"/>
            <rFont val="Segoe UI"/>
            <charset val="1"/>
          </rPr>
          <t>As empresas tributadas pelo regime de incidência não-cumulativa de PIS e COFINS (LUCRO REAL) poderão cotar os percentuais que apresentem a média das alíquotas efetivamente recolhidas nos 12 meses anteriores. Assim, devem, NECESSARIAMENTE, enviar os comprovantes com memória de cálculo demonstrando e comprovando a média apresentada nas células.</t>
        </r>
        <r>
          <rPr>
            <sz val="9"/>
            <color indexed="81"/>
            <rFont val="Segoe UI"/>
            <charset val="1"/>
          </rPr>
          <t xml:space="preserve">
</t>
        </r>
      </text>
    </comment>
    <comment ref="H122" authorId="0" shapeId="0" xr:uid="{6CD16251-EE0D-4CB6-8A8E-05AD50C60BDA}">
      <text>
        <r>
          <rPr>
            <b/>
            <sz val="9"/>
            <color indexed="81"/>
            <rFont val="Segoe UI"/>
            <charset val="1"/>
          </rPr>
          <t>As empresas tributadas pelo regime de incidência não-cumulativa de PIS e COFINS (LUCRO REAL) poderão cotar os percentuais que apresentem a média das alíquotas efetivamente recolhidas nos 12 meses anteriores. Assim, devem, NECESSARIAMENTE, enviar os comprovantes com memória de cálculo demonstrando e comprovando a média apresentada nas células.</t>
        </r>
        <r>
          <rPr>
            <sz val="9"/>
            <color indexed="81"/>
            <rFont val="Segoe UI"/>
            <charset val="1"/>
          </rPr>
          <t xml:space="preserve">
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STI</author>
    <author>adminwks</author>
  </authors>
  <commentList>
    <comment ref="H21" authorId="0" shapeId="0" xr:uid="{D3BB96EB-6FE5-4920-A76E-963C1FAC02DA}">
      <text>
        <r>
          <rPr>
            <b/>
            <sz val="9"/>
            <color indexed="81"/>
            <rFont val="Segoe UI"/>
            <charset val="1"/>
          </rPr>
          <t>Refere-se ao valor mínimo a ser respeitado. Caso a CCT da empresa possua valor superior, este deverá ser considerado. Caso seja menor, deverá utilizar o valor da célula.</t>
        </r>
        <r>
          <rPr>
            <sz val="9"/>
            <color indexed="81"/>
            <rFont val="Segoe UI"/>
            <charset val="1"/>
          </rPr>
          <t xml:space="preserve">
</t>
        </r>
      </text>
    </comment>
    <comment ref="H47" authorId="0" shapeId="0" xr:uid="{011B9F7A-7B1D-45C3-A39C-0959DB8A6DC0}">
      <text>
        <r>
          <rPr>
            <b/>
            <sz val="9"/>
            <color indexed="81"/>
            <rFont val="Segoe UI"/>
            <charset val="1"/>
          </rPr>
          <t>A empresa deverá preencher a sua porcentagem do SAT devendo, NECESSARIAMENTE, enviar documentação que comprove a sua situação</t>
        </r>
        <r>
          <rPr>
            <sz val="9"/>
            <color indexed="81"/>
            <rFont val="Segoe UI"/>
            <charset val="1"/>
          </rPr>
          <t xml:space="preserve">
</t>
        </r>
      </text>
    </comment>
    <comment ref="E60" authorId="1" shapeId="0" xr:uid="{2C82C4F7-2017-4ED4-AF5B-9001FA35C036}">
      <text>
        <r>
          <rPr>
            <b/>
            <sz val="9"/>
            <color indexed="81"/>
            <rFont val="Segoe UI"/>
            <charset val="1"/>
          </rPr>
          <t>Preencher o valor conforme disposto na CCT da empresa</t>
        </r>
      </text>
    </comment>
    <comment ref="H63" authorId="0" shapeId="0" xr:uid="{56801559-A251-4FF9-965A-395D7EC5D5BA}">
      <text>
        <r>
          <rPr>
            <b/>
            <sz val="9"/>
            <color indexed="81"/>
            <rFont val="Segoe UI"/>
            <charset val="1"/>
          </rPr>
          <t>A CCT utilizada na planilha modelo prevê o beneficial social familiar. Caso a CCT da empresa tenha previsões diferentes, estas deverão constar na planilha</t>
        </r>
        <r>
          <rPr>
            <sz val="9"/>
            <color indexed="81"/>
            <rFont val="Segoe UI"/>
            <charset val="1"/>
          </rPr>
          <t xml:space="preserve">
</t>
        </r>
      </text>
    </comment>
    <comment ref="J76" authorId="1" shapeId="0" xr:uid="{3BA113C7-4AE7-4BD6-AF76-4DB7E5BF684D}">
      <text>
        <r>
          <rPr>
            <b/>
            <sz val="9"/>
            <color indexed="81"/>
            <rFont val="Segoe UI"/>
            <charset val="1"/>
          </rPr>
          <t>Apesar de células de livre preenchimento, a empresa deverá demonstrar as memórias de cálculo e justificativa para as porcentagens apresentadas caso sejam diferentes da planilha modelo</t>
        </r>
      </text>
    </comment>
    <comment ref="J88" authorId="1" shapeId="0" xr:uid="{26C7249C-0B61-460D-AAB7-5E23CEE73317}">
      <text>
        <r>
          <rPr>
            <b/>
            <sz val="9"/>
            <color indexed="81"/>
            <rFont val="Segoe UI"/>
            <charset val="1"/>
          </rPr>
          <t>As provisões para substituição do profissional ausente são de livre preenchimento da empresa, devendo ser explicadas e comprovadas as memórias de cálculo. Não serão aceitas porcentagens arbitrárias.</t>
        </r>
      </text>
    </comment>
    <comment ref="H111" authorId="0" shapeId="0" xr:uid="{DA3F99FE-CA53-4A86-8C72-3AF52757F46D}">
      <text>
        <r>
          <rPr>
            <b/>
            <sz val="9"/>
            <color indexed="81"/>
            <rFont val="Segoe UI"/>
            <charset val="1"/>
          </rPr>
          <t>A empresa poderá incluir sua cotação para uniforme, na aba "Uniformes", entretanto NÃO PODERÁ reduzir a quantidade de uniformes fornecidos aos contratados. A empresa deverá comprovar as cotações inseridas na planilha.</t>
        </r>
        <r>
          <rPr>
            <sz val="9"/>
            <color indexed="81"/>
            <rFont val="Segoe UI"/>
            <charset val="1"/>
          </rPr>
          <t xml:space="preserve">
</t>
        </r>
      </text>
    </comment>
    <comment ref="H112" authorId="0" shapeId="0" xr:uid="{F2047DA3-1021-4312-B1B8-734E2CFE7597}">
      <text>
        <r>
          <rPr>
            <b/>
            <sz val="9"/>
            <color indexed="81"/>
            <rFont val="Segoe UI"/>
            <charset val="1"/>
          </rPr>
          <t>A empresa poderá incluir sua cotação para relógios de ponto, na aba "Insumos e Equipamentos". A empresa deverá comprovar as cotações inseridas na planilha.</t>
        </r>
        <r>
          <rPr>
            <sz val="9"/>
            <color indexed="81"/>
            <rFont val="Segoe UI"/>
            <charset val="1"/>
          </rPr>
          <t xml:space="preserve">
</t>
        </r>
      </text>
    </comment>
    <comment ref="H117" authorId="0" shapeId="0" xr:uid="{74935C48-6BAB-4D32-8B15-CD5EA04C1725}">
      <text>
        <r>
          <rPr>
            <b/>
            <sz val="9"/>
            <color indexed="81"/>
            <rFont val="Segoe UI"/>
            <charset val="1"/>
          </rPr>
          <t>As células de lucro e custo indireto são de livre preenchimento da empresa de acordo com sua capacidade de mercado e previsão de lucro no contrato. Poderão ser objeto de questionamento quanto à exequibilidade.</t>
        </r>
        <r>
          <rPr>
            <sz val="9"/>
            <color indexed="81"/>
            <rFont val="Segoe UI"/>
            <charset val="1"/>
          </rPr>
          <t xml:space="preserve">
</t>
        </r>
      </text>
    </comment>
    <comment ref="H118" authorId="0" shapeId="0" xr:uid="{F8C6303A-9754-4008-AE76-92E548643B57}">
      <text>
        <r>
          <rPr>
            <b/>
            <sz val="9"/>
            <color indexed="81"/>
            <rFont val="Segoe UI"/>
            <charset val="1"/>
          </rPr>
          <t>As células de lucro e custo indireto são de livre preenchimento da empresa de acordo com sua capacidade de mercado e previsão de lucro no contrato. Poderão ser objeto de questionamento quanto à exequibilidade.</t>
        </r>
        <r>
          <rPr>
            <sz val="9"/>
            <color indexed="81"/>
            <rFont val="Segoe UI"/>
            <charset val="1"/>
          </rPr>
          <t xml:space="preserve">
</t>
        </r>
      </text>
    </comment>
    <comment ref="H120" authorId="0" shapeId="0" xr:uid="{16FB85F7-FD59-4291-B9CD-FD1A7D4736CD}">
      <text>
        <r>
          <rPr>
            <b/>
            <sz val="9"/>
            <color indexed="81"/>
            <rFont val="Segoe UI"/>
            <charset val="1"/>
          </rPr>
          <t>As empresas tributadas pelo regime de incidência não-cumulativa de PIS e COFINS (LUCRO REAL) poderão cotar os percentuais que apresentem a média das alíquotas efetivamente recolhidas nos 12 meses anteriores. Assim, devem, NECESSARIAMENTE, enviar os comprovantes com memória de cálculo demonstrando e comprovando a média apresentada nas células.</t>
        </r>
        <r>
          <rPr>
            <sz val="9"/>
            <color indexed="81"/>
            <rFont val="Segoe UI"/>
            <charset val="1"/>
          </rPr>
          <t xml:space="preserve">
</t>
        </r>
      </text>
    </comment>
    <comment ref="H121" authorId="0" shapeId="0" xr:uid="{5406F2F1-7438-48F3-B4AF-BD066D2BCF03}">
      <text>
        <r>
          <rPr>
            <b/>
            <sz val="9"/>
            <color indexed="81"/>
            <rFont val="Segoe UI"/>
            <charset val="1"/>
          </rPr>
          <t>As empresas tributadas pelo regime de incidência não-cumulativa de PIS e COFINS (LUCRO REAL) poderão cotar os percentuais que apresentem a média das alíquotas efetivamente recolhidas nos 12 meses anteriores. Assim, devem, NECESSARIAMENTE, enviar os comprovantes com memória de cálculo demonstrando e comprovando a média apresentada nas células.</t>
        </r>
        <r>
          <rPr>
            <sz val="9"/>
            <color indexed="81"/>
            <rFont val="Segoe UI"/>
            <charset val="1"/>
          </rPr>
          <t xml:space="preserve">
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STI</author>
    <author>adminwks</author>
  </authors>
  <commentList>
    <comment ref="H21" authorId="0" shapeId="0" xr:uid="{18FD933B-170B-49A0-91D8-FA5C1EB6F472}">
      <text>
        <r>
          <rPr>
            <b/>
            <sz val="9"/>
            <color indexed="81"/>
            <rFont val="Segoe UI"/>
            <charset val="1"/>
          </rPr>
          <t>Refere-se ao valor mínimo a ser respeitado. Caso a CCT da empresa possua valor superior, este deverá ser considerado. Caso seja menor, deverá utilizar o valor da célula.</t>
        </r>
        <r>
          <rPr>
            <sz val="9"/>
            <color indexed="81"/>
            <rFont val="Segoe UI"/>
            <charset val="1"/>
          </rPr>
          <t xml:space="preserve">
</t>
        </r>
      </text>
    </comment>
    <comment ref="H47" authorId="0" shapeId="0" xr:uid="{081F9F7A-497D-43E9-A2C1-CD3B2E0F6CD6}">
      <text>
        <r>
          <rPr>
            <b/>
            <sz val="9"/>
            <color indexed="81"/>
            <rFont val="Segoe UI"/>
            <charset val="1"/>
          </rPr>
          <t>A empresa deverá preencher a sua porcentagem do SAT devendo, NECESSARIAMENTE, enviar documentação que comprove a sua situação</t>
        </r>
        <r>
          <rPr>
            <sz val="9"/>
            <color indexed="81"/>
            <rFont val="Segoe UI"/>
            <charset val="1"/>
          </rPr>
          <t xml:space="preserve">
</t>
        </r>
      </text>
    </comment>
    <comment ref="E60" authorId="1" shapeId="0" xr:uid="{2F00D38F-6A22-4365-933C-8178009547DB}">
      <text>
        <r>
          <rPr>
            <b/>
            <sz val="9"/>
            <color indexed="81"/>
            <rFont val="Segoe UI"/>
            <charset val="1"/>
          </rPr>
          <t>Preencher o valor conforme disposto na CCT da empresa</t>
        </r>
      </text>
    </comment>
    <comment ref="H63" authorId="0" shapeId="0" xr:uid="{4EDFDB80-0B03-4A57-A32C-E3FFD2012995}">
      <text>
        <r>
          <rPr>
            <b/>
            <sz val="9"/>
            <color indexed="81"/>
            <rFont val="Segoe UI"/>
            <charset val="1"/>
          </rPr>
          <t>A CCT utilizada na planilha modelo prevê o beneficial social familiar. Caso a CCT da empresa tenha previsões diferentes, estas deverão constar na planilha</t>
        </r>
        <r>
          <rPr>
            <sz val="9"/>
            <color indexed="81"/>
            <rFont val="Segoe UI"/>
            <charset val="1"/>
          </rPr>
          <t xml:space="preserve">
</t>
        </r>
      </text>
    </comment>
    <comment ref="J76" authorId="1" shapeId="0" xr:uid="{FD0FF990-F3BB-4585-92B0-CB8A339CF3EF}">
      <text>
        <r>
          <rPr>
            <b/>
            <sz val="9"/>
            <color indexed="81"/>
            <rFont val="Segoe UI"/>
            <charset val="1"/>
          </rPr>
          <t>Apesar de células de livre preenchimento, a empresa deverá demonstrar as memórias de cálculo e justificativa para as porcentagens apresentadas caso sejam diferentes da planilha modelo</t>
        </r>
      </text>
    </comment>
    <comment ref="J88" authorId="1" shapeId="0" xr:uid="{E1DC2542-7024-4892-BDD0-02C09FA64B03}">
      <text>
        <r>
          <rPr>
            <b/>
            <sz val="9"/>
            <color indexed="81"/>
            <rFont val="Segoe UI"/>
            <charset val="1"/>
          </rPr>
          <t>As provisões para substituição do profissional ausente são de livre preenchimento da empresa, devendo ser explicadas e comprovadas as memórias de cálculo. Não serão aceitas porcentagens arbitrárias.</t>
        </r>
      </text>
    </comment>
    <comment ref="H111" authorId="0" shapeId="0" xr:uid="{C82E738B-A0D2-46AC-8A48-0598AB4C94E9}">
      <text>
        <r>
          <rPr>
            <b/>
            <sz val="9"/>
            <color indexed="81"/>
            <rFont val="Segoe UI"/>
            <charset val="1"/>
          </rPr>
          <t>A empresa poderá incluir sua cotação para uniforme, na aba "Uniformes", entretanto NÃO PODERÁ reduzir a quantidade de uniformes fornecidos aos contratados. A empresa deverá comprovar as cotações inseridas na planilha.</t>
        </r>
        <r>
          <rPr>
            <sz val="9"/>
            <color indexed="81"/>
            <rFont val="Segoe UI"/>
            <charset val="1"/>
          </rPr>
          <t xml:space="preserve">
</t>
        </r>
      </text>
    </comment>
    <comment ref="H112" authorId="0" shapeId="0" xr:uid="{33FD8494-62F9-4E68-895F-362F86EBD8DC}">
      <text>
        <r>
          <rPr>
            <b/>
            <sz val="9"/>
            <color indexed="81"/>
            <rFont val="Segoe UI"/>
            <charset val="1"/>
          </rPr>
          <t>A empresa poderá incluir sua cotação para relógios de ponto, na aba "Insumos e Equipamentos". A empresa deverá comprovar as cotações inseridas na planilha.</t>
        </r>
        <r>
          <rPr>
            <sz val="9"/>
            <color indexed="81"/>
            <rFont val="Segoe UI"/>
            <charset val="1"/>
          </rPr>
          <t xml:space="preserve">
</t>
        </r>
      </text>
    </comment>
    <comment ref="H117" authorId="0" shapeId="0" xr:uid="{EBCB7E27-8C2D-4824-B646-43B6F6B40394}">
      <text>
        <r>
          <rPr>
            <b/>
            <sz val="9"/>
            <color indexed="81"/>
            <rFont val="Segoe UI"/>
            <charset val="1"/>
          </rPr>
          <t>As células de lucro e custo indireto são de livre preenchimento da empresa de acordo com sua capacidade de mercado e previsão de lucro no contrato. Poderão ser objeto de questionamento quanto à exequibilidade.</t>
        </r>
        <r>
          <rPr>
            <sz val="9"/>
            <color indexed="81"/>
            <rFont val="Segoe UI"/>
            <charset val="1"/>
          </rPr>
          <t xml:space="preserve">
</t>
        </r>
      </text>
    </comment>
    <comment ref="H118" authorId="0" shapeId="0" xr:uid="{F99E2204-CE0F-406D-899C-D4DB12373128}">
      <text>
        <r>
          <rPr>
            <b/>
            <sz val="9"/>
            <color indexed="81"/>
            <rFont val="Segoe UI"/>
            <charset val="1"/>
          </rPr>
          <t>As células de lucro e custo indireto são de livre preenchimento da empresa de acordo com sua capacidade de mercado e previsão de lucro no contrato. Poderão ser objeto de questionamento quanto à exequibilidade.</t>
        </r>
        <r>
          <rPr>
            <sz val="9"/>
            <color indexed="81"/>
            <rFont val="Segoe UI"/>
            <charset val="1"/>
          </rPr>
          <t xml:space="preserve">
</t>
        </r>
      </text>
    </comment>
    <comment ref="H120" authorId="0" shapeId="0" xr:uid="{3E1319F6-ED4A-439A-A66F-9C2C71630D05}">
      <text>
        <r>
          <rPr>
            <b/>
            <sz val="9"/>
            <color indexed="81"/>
            <rFont val="Segoe UI"/>
            <charset val="1"/>
          </rPr>
          <t>As empresas tributadas pelo regime de incidência não-cumulativa de PIS e COFINS (LUCRO REAL) poderão cotar os percentuais que apresentem a média das alíquotas efetivamente recolhidas nos 12 meses anteriores. Assim, devem, NECESSARIAMENTE, enviar os comprovantes com memória de cálculo demonstrando e comprovando a média apresentada nas células.</t>
        </r>
        <r>
          <rPr>
            <sz val="9"/>
            <color indexed="81"/>
            <rFont val="Segoe UI"/>
            <charset val="1"/>
          </rPr>
          <t xml:space="preserve">
</t>
        </r>
      </text>
    </comment>
    <comment ref="H121" authorId="0" shapeId="0" xr:uid="{04677DAE-5DFD-444C-AD8E-66CA0BB2B96D}">
      <text>
        <r>
          <rPr>
            <b/>
            <sz val="9"/>
            <color indexed="81"/>
            <rFont val="Segoe UI"/>
            <charset val="1"/>
          </rPr>
          <t>As empresas tributadas pelo regime de incidência não-cumulativa de PIS e COFINS (LUCRO REAL) poderão cotar os percentuais que apresentem a média das alíquotas efetivamente recolhidas nos 12 meses anteriores. Assim, devem, NECESSARIAMENTE, enviar os comprovantes com memória de cálculo demonstrando e comprovando a média apresentada nas células.</t>
        </r>
        <r>
          <rPr>
            <sz val="9"/>
            <color indexed="81"/>
            <rFont val="Segoe UI"/>
            <charset val="1"/>
          </rPr>
          <t xml:space="preserve">
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STI</author>
    <author>adminwks</author>
  </authors>
  <commentList>
    <comment ref="H21" authorId="0" shapeId="0" xr:uid="{5590CBD4-6A45-4709-B89F-9610A829043E}">
      <text>
        <r>
          <rPr>
            <b/>
            <sz val="9"/>
            <color indexed="81"/>
            <rFont val="Segoe UI"/>
            <charset val="1"/>
          </rPr>
          <t>Refere-se ao valor mínimo a ser respeitado. Caso a CCT da empresa possua valor superior, este deverá ser considerado. Caso seja menor, deverá utilizar o valor da célula.</t>
        </r>
        <r>
          <rPr>
            <sz val="9"/>
            <color indexed="81"/>
            <rFont val="Segoe UI"/>
            <charset val="1"/>
          </rPr>
          <t xml:space="preserve">
</t>
        </r>
      </text>
    </comment>
    <comment ref="H47" authorId="0" shapeId="0" xr:uid="{8CD05B02-5C65-47DB-B43F-141A02FE1358}">
      <text>
        <r>
          <rPr>
            <b/>
            <sz val="9"/>
            <color indexed="81"/>
            <rFont val="Segoe UI"/>
            <charset val="1"/>
          </rPr>
          <t>A empresa deverá preencher a sua porcentagem do SAT devendo, NECESSARIAMENTE, enviar documentação que comprove a sua situação</t>
        </r>
        <r>
          <rPr>
            <sz val="9"/>
            <color indexed="81"/>
            <rFont val="Segoe UI"/>
            <charset val="1"/>
          </rPr>
          <t xml:space="preserve">
</t>
        </r>
      </text>
    </comment>
    <comment ref="E60" authorId="1" shapeId="0" xr:uid="{04C643FA-8A5B-47FB-BA71-01D3499FA77A}">
      <text>
        <r>
          <rPr>
            <b/>
            <sz val="9"/>
            <color indexed="81"/>
            <rFont val="Segoe UI"/>
            <charset val="1"/>
          </rPr>
          <t>Preencher o valor conforme disposto na CCT da empresa</t>
        </r>
      </text>
    </comment>
    <comment ref="H63" authorId="0" shapeId="0" xr:uid="{9777BABC-B2EB-4C4A-A015-A4E5814BBCA3}">
      <text>
        <r>
          <rPr>
            <b/>
            <sz val="9"/>
            <color indexed="81"/>
            <rFont val="Segoe UI"/>
            <charset val="1"/>
          </rPr>
          <t>A CCT utilizada na planilha modelo prevê o beneficial social familiar. Caso a CCT da empresa tenha previsões diferentes, estas deverão constar na planilha</t>
        </r>
        <r>
          <rPr>
            <sz val="9"/>
            <color indexed="81"/>
            <rFont val="Segoe UI"/>
            <charset val="1"/>
          </rPr>
          <t xml:space="preserve">
</t>
        </r>
      </text>
    </comment>
    <comment ref="J76" authorId="1" shapeId="0" xr:uid="{7DA0193C-3236-4C07-B30D-A21A1D5FEE4E}">
      <text>
        <r>
          <rPr>
            <b/>
            <sz val="9"/>
            <color indexed="81"/>
            <rFont val="Segoe UI"/>
            <charset val="1"/>
          </rPr>
          <t>Apesar de células de livre preenchimento, a empresa deverá demonstrar as memórias de cálculo e justificativa para as porcentagens apresentadas caso sejam diferentes da planilha modelo</t>
        </r>
      </text>
    </comment>
    <comment ref="J88" authorId="1" shapeId="0" xr:uid="{AD034B44-35C9-492A-8775-FE80D4921A6E}">
      <text>
        <r>
          <rPr>
            <b/>
            <sz val="9"/>
            <color indexed="81"/>
            <rFont val="Segoe UI"/>
            <charset val="1"/>
          </rPr>
          <t>As provisões para substituição do profissional ausente são de livre preenchimento da empresa, devendo ser explicadas e comprovadas as memórias de cálculo. Não serão aceitas porcentagens arbitrárias.</t>
        </r>
      </text>
    </comment>
    <comment ref="H111" authorId="0" shapeId="0" xr:uid="{C2A09BE4-C1D0-46FB-B381-35AA25D6612F}">
      <text>
        <r>
          <rPr>
            <b/>
            <sz val="9"/>
            <color indexed="81"/>
            <rFont val="Segoe UI"/>
            <charset val="1"/>
          </rPr>
          <t>A empresa poderá incluir sua cotação para uniforme, na aba "Uniformes", entretanto NÃO PODERÁ reduzir a quantidade de uniformes fornecidos aos contratados. A empresa deverá comprovar as cotações inseridas na planilha.</t>
        </r>
        <r>
          <rPr>
            <sz val="9"/>
            <color indexed="81"/>
            <rFont val="Segoe UI"/>
            <charset val="1"/>
          </rPr>
          <t xml:space="preserve">
</t>
        </r>
      </text>
    </comment>
    <comment ref="H112" authorId="0" shapeId="0" xr:uid="{8DA6F3FE-5794-4F38-B851-0A573CA3FE6A}">
      <text>
        <r>
          <rPr>
            <b/>
            <sz val="9"/>
            <color indexed="81"/>
            <rFont val="Segoe UI"/>
            <charset val="1"/>
          </rPr>
          <t>A empresa poderá incluir sua cotação para relógios de ponto, na aba "Insumos e Equipamentos". A empresa deverá comprovar as cotações inseridas na planilha.</t>
        </r>
        <r>
          <rPr>
            <sz val="9"/>
            <color indexed="81"/>
            <rFont val="Segoe UI"/>
            <charset val="1"/>
          </rPr>
          <t xml:space="preserve">
</t>
        </r>
      </text>
    </comment>
    <comment ref="H117" authorId="0" shapeId="0" xr:uid="{A4EA62E8-EF33-4A68-8DC8-A3721C7256B6}">
      <text>
        <r>
          <rPr>
            <b/>
            <sz val="9"/>
            <color indexed="81"/>
            <rFont val="Segoe UI"/>
            <charset val="1"/>
          </rPr>
          <t>As células de lucro e custo indireto são de livre preenchimento da empresa de acordo com sua capacidade de mercado e previsão de lucro no contrato. Poderão ser objeto de questionamento quanto à exequibilidade.</t>
        </r>
        <r>
          <rPr>
            <sz val="9"/>
            <color indexed="81"/>
            <rFont val="Segoe UI"/>
            <charset val="1"/>
          </rPr>
          <t xml:space="preserve">
</t>
        </r>
      </text>
    </comment>
    <comment ref="H118" authorId="0" shapeId="0" xr:uid="{FF7DC272-88B7-48FF-B528-4E27040B03DE}">
      <text>
        <r>
          <rPr>
            <b/>
            <sz val="9"/>
            <color indexed="81"/>
            <rFont val="Segoe UI"/>
            <charset val="1"/>
          </rPr>
          <t>As células de lucro e custo indireto são de livre preenchimento da empresa de acordo com sua capacidade de mercado e previsão de lucro no contrato. Poderão ser objeto de questionamento quanto à exequibilidade.</t>
        </r>
        <r>
          <rPr>
            <sz val="9"/>
            <color indexed="81"/>
            <rFont val="Segoe UI"/>
            <charset val="1"/>
          </rPr>
          <t xml:space="preserve">
</t>
        </r>
      </text>
    </comment>
    <comment ref="H120" authorId="0" shapeId="0" xr:uid="{88FB7714-5FB4-4904-A8A5-9A1FC95CD7EB}">
      <text>
        <r>
          <rPr>
            <b/>
            <sz val="9"/>
            <color indexed="81"/>
            <rFont val="Segoe UI"/>
            <charset val="1"/>
          </rPr>
          <t>As empresas tributadas pelo regime de incidência não-cumulativa de PIS e COFINS (LUCRO REAL) poderão cotar os percentuais que apresentem a média das alíquotas efetivamente recolhidas nos 12 meses anteriores. Assim, devem, NECESSARIAMENTE, enviar os comprovantes com memória de cálculo demonstrando e comprovando a média apresentada nas células.</t>
        </r>
        <r>
          <rPr>
            <sz val="9"/>
            <color indexed="81"/>
            <rFont val="Segoe UI"/>
            <charset val="1"/>
          </rPr>
          <t xml:space="preserve">
</t>
        </r>
      </text>
    </comment>
    <comment ref="H121" authorId="0" shapeId="0" xr:uid="{54A2B30E-9664-4785-9D9E-57198F16211F}">
      <text>
        <r>
          <rPr>
            <b/>
            <sz val="9"/>
            <color indexed="81"/>
            <rFont val="Segoe UI"/>
            <charset val="1"/>
          </rPr>
          <t>As empresas tributadas pelo regime de incidência não-cumulativa de PIS e COFINS (LUCRO REAL) poderão cotar os percentuais que apresentem a média das alíquotas efetivamente recolhidas nos 12 meses anteriores. Assim, devem, NECESSARIAMENTE, enviar os comprovantes com memória de cálculo demonstrando e comprovando a média apresentada nas células.</t>
        </r>
        <r>
          <rPr>
            <sz val="9"/>
            <color indexed="81"/>
            <rFont val="Segoe UI"/>
            <charset val="1"/>
          </rPr>
          <t xml:space="preserve">
</t>
        </r>
      </text>
    </comment>
  </commentList>
</comments>
</file>

<file path=xl/comments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STI</author>
    <author>adminwks</author>
  </authors>
  <commentList>
    <comment ref="H21" authorId="0" shapeId="0" xr:uid="{0733FB72-D2CD-46C0-B164-A78B1CE96DB6}">
      <text>
        <r>
          <rPr>
            <b/>
            <sz val="9"/>
            <color indexed="81"/>
            <rFont val="Segoe UI"/>
            <charset val="1"/>
          </rPr>
          <t>Refere-se ao valor mínimo a ser respeitado. Caso a CCT da empresa possua valor superior, este deverá ser considerado. Caso seja menor, deverá utilizar o valor da célula.</t>
        </r>
        <r>
          <rPr>
            <sz val="9"/>
            <color indexed="81"/>
            <rFont val="Segoe UI"/>
            <charset val="1"/>
          </rPr>
          <t xml:space="preserve">
</t>
        </r>
      </text>
    </comment>
    <comment ref="H47" authorId="0" shapeId="0" xr:uid="{079E7A86-2A47-47FE-96BA-F006FAEFFBAE}">
      <text>
        <r>
          <rPr>
            <b/>
            <sz val="9"/>
            <color indexed="81"/>
            <rFont val="Segoe UI"/>
            <charset val="1"/>
          </rPr>
          <t>A empresa deverá preencher a sua porcentagem do SAT devendo, NECESSARIAMENTE, enviar documentação que comprove a sua situação</t>
        </r>
        <r>
          <rPr>
            <sz val="9"/>
            <color indexed="81"/>
            <rFont val="Segoe UI"/>
            <charset val="1"/>
          </rPr>
          <t xml:space="preserve">
</t>
        </r>
      </text>
    </comment>
    <comment ref="E60" authorId="1" shapeId="0" xr:uid="{36A7643F-49DB-4C5A-8FDC-4C31AFFF68B0}">
      <text>
        <r>
          <rPr>
            <b/>
            <sz val="9"/>
            <color indexed="81"/>
            <rFont val="Segoe UI"/>
            <charset val="1"/>
          </rPr>
          <t>Preencher o valor conforme disposto na CCT da empresa</t>
        </r>
      </text>
    </comment>
    <comment ref="H63" authorId="0" shapeId="0" xr:uid="{6C242D4A-9CBD-45D2-ADE5-183D57EE6210}">
      <text>
        <r>
          <rPr>
            <b/>
            <sz val="9"/>
            <color indexed="81"/>
            <rFont val="Segoe UI"/>
            <charset val="1"/>
          </rPr>
          <t>A CCT utilizada na planilha modelo prevê o beneficial social familiar. Caso a CCT da empresa tenha previsões diferentes, estas deverão constar na planilha</t>
        </r>
        <r>
          <rPr>
            <sz val="9"/>
            <color indexed="81"/>
            <rFont val="Segoe UI"/>
            <charset val="1"/>
          </rPr>
          <t xml:space="preserve">
</t>
        </r>
      </text>
    </comment>
    <comment ref="J76" authorId="1" shapeId="0" xr:uid="{C78E4F6B-4178-47B8-8EBF-D4836B761932}">
      <text>
        <r>
          <rPr>
            <b/>
            <sz val="9"/>
            <color indexed="81"/>
            <rFont val="Segoe UI"/>
            <charset val="1"/>
          </rPr>
          <t>Apesar de células de livre preenchimento, a empresa deverá demonstrar as memórias de cálculo e justificativa para as porcentagens apresentadas caso sejam diferentes da planilha modelo</t>
        </r>
      </text>
    </comment>
    <comment ref="J88" authorId="1" shapeId="0" xr:uid="{698E2A18-4687-4BD0-9498-BF40977B270D}">
      <text>
        <r>
          <rPr>
            <b/>
            <sz val="9"/>
            <color indexed="81"/>
            <rFont val="Segoe UI"/>
            <charset val="1"/>
          </rPr>
          <t>As provisões para substituição do profissional ausente são de livre preenchimento da empresa, devendo ser explicadas e comprovadas as memórias de cálculo. Não serão aceitas porcentagens arbitrárias.</t>
        </r>
      </text>
    </comment>
    <comment ref="H111" authorId="0" shapeId="0" xr:uid="{89E15386-A585-4530-A3B2-ED62F89635F4}">
      <text>
        <r>
          <rPr>
            <b/>
            <sz val="9"/>
            <color indexed="81"/>
            <rFont val="Segoe UI"/>
            <charset val="1"/>
          </rPr>
          <t>A empresa poderá incluir sua cotação para uniforme, na aba "Uniformes", entretanto NÃO PODERÁ reduzir a quantidade de uniformes fornecidos aos contratados. A empresa deverá comprovar as cotações inseridas na planilha.</t>
        </r>
        <r>
          <rPr>
            <sz val="9"/>
            <color indexed="81"/>
            <rFont val="Segoe UI"/>
            <charset val="1"/>
          </rPr>
          <t xml:space="preserve">
</t>
        </r>
      </text>
    </comment>
    <comment ref="H112" authorId="0" shapeId="0" xr:uid="{68DDDBDB-274B-43FB-8CE0-05A46AEE6D1A}">
      <text>
        <r>
          <rPr>
            <b/>
            <sz val="9"/>
            <color indexed="81"/>
            <rFont val="Segoe UI"/>
            <charset val="1"/>
          </rPr>
          <t>A empresa poderá incluir sua cotação para relógios de ponto, na aba "Insumos e Equipamentos". A empresa deverá comprovar as cotações inseridas na planilha.</t>
        </r>
        <r>
          <rPr>
            <sz val="9"/>
            <color indexed="81"/>
            <rFont val="Segoe UI"/>
            <charset val="1"/>
          </rPr>
          <t xml:space="preserve">
</t>
        </r>
      </text>
    </comment>
    <comment ref="H117" authorId="0" shapeId="0" xr:uid="{B2C4F675-E375-4DE7-A3A7-9A8386CA7487}">
      <text>
        <r>
          <rPr>
            <b/>
            <sz val="9"/>
            <color indexed="81"/>
            <rFont val="Segoe UI"/>
            <charset val="1"/>
          </rPr>
          <t>As células de lucro e custo indireto são de livre preenchimento da empresa de acordo com sua capacidade de mercado e previsão de lucro no contrato. Poderão ser objeto de questionamento quanto à exequibilidade.</t>
        </r>
        <r>
          <rPr>
            <sz val="9"/>
            <color indexed="81"/>
            <rFont val="Segoe UI"/>
            <charset val="1"/>
          </rPr>
          <t xml:space="preserve">
</t>
        </r>
      </text>
    </comment>
    <comment ref="H118" authorId="0" shapeId="0" xr:uid="{95B38995-2548-46AC-8A23-874617A9108C}">
      <text>
        <r>
          <rPr>
            <b/>
            <sz val="9"/>
            <color indexed="81"/>
            <rFont val="Segoe UI"/>
            <charset val="1"/>
          </rPr>
          <t>As células de lucro e custo indireto são de livre preenchimento da empresa de acordo com sua capacidade de mercado e previsão de lucro no contrato. Poderão ser objeto de questionamento quanto à exequibilidade.</t>
        </r>
        <r>
          <rPr>
            <sz val="9"/>
            <color indexed="81"/>
            <rFont val="Segoe UI"/>
            <charset val="1"/>
          </rPr>
          <t xml:space="preserve">
</t>
        </r>
      </text>
    </comment>
    <comment ref="H120" authorId="0" shapeId="0" xr:uid="{DDA08ED2-6903-4852-8D1A-6410367710E9}">
      <text>
        <r>
          <rPr>
            <b/>
            <sz val="9"/>
            <color indexed="81"/>
            <rFont val="Segoe UI"/>
            <charset val="1"/>
          </rPr>
          <t>As empresas tributadas pelo regime de incidência não-cumulativa de PIS e COFINS (LUCRO REAL) poderão cotar os percentuais que apresentem a média das alíquotas efetivamente recolhidas nos 12 meses anteriores. Assim, devem, NECESSARIAMENTE, enviar os comprovantes com memória de cálculo demonstrando e comprovando a média apresentada nas células.</t>
        </r>
        <r>
          <rPr>
            <sz val="9"/>
            <color indexed="81"/>
            <rFont val="Segoe UI"/>
            <charset val="1"/>
          </rPr>
          <t xml:space="preserve">
</t>
        </r>
      </text>
    </comment>
    <comment ref="H121" authorId="0" shapeId="0" xr:uid="{95716AF4-AC05-4A99-BBA8-99AED82CD84B}">
      <text>
        <r>
          <rPr>
            <b/>
            <sz val="9"/>
            <color indexed="81"/>
            <rFont val="Segoe UI"/>
            <charset val="1"/>
          </rPr>
          <t>As empresas tributadas pelo regime de incidência não-cumulativa de PIS e COFINS (LUCRO REAL) poderão cotar os percentuais que apresentem a média das alíquotas efetivamente recolhidas nos 12 meses anteriores. Assim, devem, NECESSARIAMENTE, enviar os comprovantes com memória de cálculo demonstrando e comprovando a média apresentada nas células.</t>
        </r>
        <r>
          <rPr>
            <sz val="9"/>
            <color indexed="81"/>
            <rFont val="Segoe UI"/>
            <charset val="1"/>
          </rPr>
          <t xml:space="preserve">
</t>
        </r>
      </text>
    </comment>
  </commentList>
</comments>
</file>

<file path=xl/comments8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STI</author>
    <author>adminwks</author>
  </authors>
  <commentList>
    <comment ref="H21" authorId="0" shapeId="0" xr:uid="{19A21BBD-3366-4225-8B30-11035A7391A7}">
      <text>
        <r>
          <rPr>
            <b/>
            <sz val="9"/>
            <color indexed="81"/>
            <rFont val="Segoe UI"/>
            <charset val="1"/>
          </rPr>
          <t>Refere-se ao valor mínimo a ser respeitado. Caso a CCT da empresa possua valor superior, este deverá ser considerado. Caso seja menor, deverá utilizar o valor da célula.</t>
        </r>
        <r>
          <rPr>
            <sz val="9"/>
            <color indexed="81"/>
            <rFont val="Segoe UI"/>
            <charset val="1"/>
          </rPr>
          <t xml:space="preserve">
</t>
        </r>
      </text>
    </comment>
    <comment ref="H47" authorId="0" shapeId="0" xr:uid="{5114503C-414A-41BB-B984-FBAE0C5CCA96}">
      <text>
        <r>
          <rPr>
            <b/>
            <sz val="9"/>
            <color indexed="81"/>
            <rFont val="Segoe UI"/>
            <charset val="1"/>
          </rPr>
          <t>A empresa deverá preencher a sua porcentagem do SAT devendo, NECESSARIAMENTE, enviar documentação que comprove a sua situação</t>
        </r>
        <r>
          <rPr>
            <sz val="9"/>
            <color indexed="81"/>
            <rFont val="Segoe UI"/>
            <charset val="1"/>
          </rPr>
          <t xml:space="preserve">
</t>
        </r>
      </text>
    </comment>
    <comment ref="E60" authorId="1" shapeId="0" xr:uid="{F4B9A92C-2216-4D65-BCDB-FFC478227EE7}">
      <text>
        <r>
          <rPr>
            <b/>
            <sz val="9"/>
            <color indexed="81"/>
            <rFont val="Segoe UI"/>
            <charset val="1"/>
          </rPr>
          <t>Preencher o valor conforme disposto na CCT da empresa</t>
        </r>
      </text>
    </comment>
    <comment ref="H63" authorId="0" shapeId="0" xr:uid="{E83B3140-133C-4270-BEA3-CCDF5F291B14}">
      <text>
        <r>
          <rPr>
            <b/>
            <sz val="9"/>
            <color indexed="81"/>
            <rFont val="Segoe UI"/>
            <charset val="1"/>
          </rPr>
          <t>A CCT utilizada na planilha modelo prevê o beneficial social familiar. Caso a CCT da empresa tenha previsões diferentes, estas deverão constar na planilha</t>
        </r>
        <r>
          <rPr>
            <sz val="9"/>
            <color indexed="81"/>
            <rFont val="Segoe UI"/>
            <charset val="1"/>
          </rPr>
          <t xml:space="preserve">
</t>
        </r>
      </text>
    </comment>
    <comment ref="J76" authorId="1" shapeId="0" xr:uid="{FEFB80DF-CB03-4587-B1F0-FF25D69899E3}">
      <text>
        <r>
          <rPr>
            <b/>
            <sz val="9"/>
            <color indexed="81"/>
            <rFont val="Segoe UI"/>
            <charset val="1"/>
          </rPr>
          <t>Apesar de células de livre preenchimento, a empresa deverá demonstrar as memórias de cálculo e justificativa para as porcentagens apresentadas caso sejam diferentes da planilha modelo</t>
        </r>
      </text>
    </comment>
    <comment ref="J88" authorId="1" shapeId="0" xr:uid="{900FB0FC-9E19-40C2-B0C7-35C9760A725E}">
      <text>
        <r>
          <rPr>
            <b/>
            <sz val="9"/>
            <color indexed="81"/>
            <rFont val="Segoe UI"/>
            <charset val="1"/>
          </rPr>
          <t>As provisões para substituição do profissional ausente são de livre preenchimento da empresa, devendo ser explicadas e comprovadas as memórias de cálculo. Não serão aceitas porcentagens arbitrárias.</t>
        </r>
      </text>
    </comment>
    <comment ref="H111" authorId="0" shapeId="0" xr:uid="{40FB82F0-F0E2-476A-B563-3D200695BEA7}">
      <text>
        <r>
          <rPr>
            <b/>
            <sz val="9"/>
            <color indexed="81"/>
            <rFont val="Segoe UI"/>
            <charset val="1"/>
          </rPr>
          <t>A empresa poderá incluir sua cotação para uniforme, na aba "Uniformes", entretanto NÃO PODERÁ reduzir a quantidade de uniformes fornecidos aos contratados. A empresa deverá comprovar as cotações inseridas na planilha.</t>
        </r>
        <r>
          <rPr>
            <sz val="9"/>
            <color indexed="81"/>
            <rFont val="Segoe UI"/>
            <charset val="1"/>
          </rPr>
          <t xml:space="preserve">
</t>
        </r>
      </text>
    </comment>
    <comment ref="H112" authorId="0" shapeId="0" xr:uid="{6C0EA21C-4DD1-4708-92E9-FE037FD16D5F}">
      <text>
        <r>
          <rPr>
            <b/>
            <sz val="9"/>
            <color indexed="81"/>
            <rFont val="Segoe UI"/>
            <charset val="1"/>
          </rPr>
          <t>A empresa poderá incluir sua cotação para relógios de ponto, na aba "Insumos e Equipamentos". A empresa deverá comprovar as cotações inseridas na planilha.</t>
        </r>
        <r>
          <rPr>
            <sz val="9"/>
            <color indexed="81"/>
            <rFont val="Segoe UI"/>
            <charset val="1"/>
          </rPr>
          <t xml:space="preserve">
</t>
        </r>
      </text>
    </comment>
    <comment ref="H118" authorId="0" shapeId="0" xr:uid="{B800DCFE-D30B-4669-9EBF-7C185B5A9C3E}">
      <text>
        <r>
          <rPr>
            <b/>
            <sz val="9"/>
            <color indexed="81"/>
            <rFont val="Segoe UI"/>
            <charset val="1"/>
          </rPr>
          <t>As células de lucro e custo indireto são de livre preenchimento da empresa de acordo com sua capacidade de mercado e previsão de lucro no contrato. Poderão ser objeto de questionamento quanto à exequibilidade.</t>
        </r>
        <r>
          <rPr>
            <sz val="9"/>
            <color indexed="81"/>
            <rFont val="Segoe UI"/>
            <charset val="1"/>
          </rPr>
          <t xml:space="preserve">
</t>
        </r>
      </text>
    </comment>
    <comment ref="H119" authorId="0" shapeId="0" xr:uid="{B221B5BE-84C1-4A60-ABA4-BB5297C85A34}">
      <text>
        <r>
          <rPr>
            <b/>
            <sz val="9"/>
            <color indexed="81"/>
            <rFont val="Segoe UI"/>
            <charset val="1"/>
          </rPr>
          <t>As células de lucro e custo indireto são de livre preenchimento da empresa de acordo com sua capacidade de mercado e previsão de lucro no contrato. Poderão ser objeto de questionamento quanto à exequibilidade.</t>
        </r>
        <r>
          <rPr>
            <sz val="9"/>
            <color indexed="81"/>
            <rFont val="Segoe UI"/>
            <charset val="1"/>
          </rPr>
          <t xml:space="preserve">
</t>
        </r>
      </text>
    </comment>
    <comment ref="H121" authorId="0" shapeId="0" xr:uid="{EC659C13-ED48-41EB-AE5A-BFFA3A59FE00}">
      <text>
        <r>
          <rPr>
            <b/>
            <sz val="9"/>
            <color indexed="81"/>
            <rFont val="Segoe UI"/>
            <charset val="1"/>
          </rPr>
          <t>As empresas tributadas pelo regime de incidência não-cumulativa de PIS e COFINS (LUCRO REAL) poderão cotar os percentuais que apresentem a média das alíquotas efetivamente recolhidas nos 12 meses anteriores. Assim, devem, NECESSARIAMENTE, enviar os comprovantes com memória de cálculo demonstrando e comprovando a média apresentada nas células.</t>
        </r>
        <r>
          <rPr>
            <sz val="9"/>
            <color indexed="81"/>
            <rFont val="Segoe UI"/>
            <charset val="1"/>
          </rPr>
          <t xml:space="preserve">
</t>
        </r>
      </text>
    </comment>
    <comment ref="H122" authorId="0" shapeId="0" xr:uid="{8966F4EA-249D-4D49-9E60-EF8ABD1A8FF1}">
      <text>
        <r>
          <rPr>
            <b/>
            <sz val="9"/>
            <color indexed="81"/>
            <rFont val="Segoe UI"/>
            <charset val="1"/>
          </rPr>
          <t>As empresas tributadas pelo regime de incidência não-cumulativa de PIS e COFINS (LUCRO REAL) poderão cotar os percentuais que apresentem a média das alíquotas efetivamente recolhidas nos 12 meses anteriores. Assim, devem, NECESSARIAMENTE, enviar os comprovantes com memória de cálculo demonstrando e comprovando a média apresentada nas células.</t>
        </r>
        <r>
          <rPr>
            <sz val="9"/>
            <color indexed="81"/>
            <rFont val="Segoe UI"/>
            <charset val="1"/>
          </rPr>
          <t xml:space="preserve">
</t>
        </r>
      </text>
    </comment>
  </commentList>
</comments>
</file>

<file path=xl/comments9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STI</author>
    <author>adminwks</author>
  </authors>
  <commentList>
    <comment ref="H21" authorId="0" shapeId="0" xr:uid="{9D39DB98-ACC2-4431-935B-253D6B30625B}">
      <text>
        <r>
          <rPr>
            <b/>
            <sz val="9"/>
            <color indexed="81"/>
            <rFont val="Segoe UI"/>
            <charset val="1"/>
          </rPr>
          <t>Refere-se ao valor mínimo a ser respeitado. Caso a CCT da empresa possua valor superior, este deverá ser considerado. Caso seja menor, deverá utilizar o valor da célula.</t>
        </r>
        <r>
          <rPr>
            <sz val="9"/>
            <color indexed="81"/>
            <rFont val="Segoe UI"/>
            <charset val="1"/>
          </rPr>
          <t xml:space="preserve">
</t>
        </r>
      </text>
    </comment>
    <comment ref="H47" authorId="0" shapeId="0" xr:uid="{DEAB3F56-A784-4542-BEB1-0472DE4C3CB7}">
      <text>
        <r>
          <rPr>
            <b/>
            <sz val="9"/>
            <color indexed="81"/>
            <rFont val="Segoe UI"/>
            <charset val="1"/>
          </rPr>
          <t>A empresa deverá preencher a sua porcentagem do SAT devendo, NECESSARIAMENTE, enviar documentação que comprove a sua situação</t>
        </r>
        <r>
          <rPr>
            <sz val="9"/>
            <color indexed="81"/>
            <rFont val="Segoe UI"/>
            <charset val="1"/>
          </rPr>
          <t xml:space="preserve">
</t>
        </r>
      </text>
    </comment>
    <comment ref="E60" authorId="1" shapeId="0" xr:uid="{ECA1C5A3-E054-4506-90C9-2A2DF7F8B2F4}">
      <text>
        <r>
          <rPr>
            <b/>
            <sz val="9"/>
            <color indexed="81"/>
            <rFont val="Segoe UI"/>
            <charset val="1"/>
          </rPr>
          <t>Preencher o valor conforme disposto na CCT da empresa</t>
        </r>
      </text>
    </comment>
    <comment ref="H63" authorId="0" shapeId="0" xr:uid="{860DEA1E-2DA7-4BFA-A186-43155C75BA74}">
      <text>
        <r>
          <rPr>
            <b/>
            <sz val="9"/>
            <color indexed="81"/>
            <rFont val="Segoe UI"/>
            <charset val="1"/>
          </rPr>
          <t>A CCT utilizada na planilha modelo prevê o beneficial social familiar. Caso a CCT da empresa tenha previsões diferentes, estas deverão constar na planilha</t>
        </r>
        <r>
          <rPr>
            <sz val="9"/>
            <color indexed="81"/>
            <rFont val="Segoe UI"/>
            <charset val="1"/>
          </rPr>
          <t xml:space="preserve">
</t>
        </r>
      </text>
    </comment>
    <comment ref="J76" authorId="1" shapeId="0" xr:uid="{2BE691EE-6256-4DF0-95D2-6697A3AECB80}">
      <text>
        <r>
          <rPr>
            <b/>
            <sz val="9"/>
            <color indexed="81"/>
            <rFont val="Segoe UI"/>
            <charset val="1"/>
          </rPr>
          <t>Apesar de células de livre preenchimento, a empresa deverá demonstrar as memórias de cálculo e justificativa para as porcentagens apresentadas caso sejam diferentes da planilha modelo</t>
        </r>
      </text>
    </comment>
    <comment ref="J88" authorId="1" shapeId="0" xr:uid="{147F2D5A-7DCD-408A-86F6-B68FA1E9BDBF}">
      <text>
        <r>
          <rPr>
            <b/>
            <sz val="9"/>
            <color indexed="81"/>
            <rFont val="Segoe UI"/>
            <charset val="1"/>
          </rPr>
          <t>As provisões para substituição do profissional ausente são de livre preenchimento da empresa, devendo ser explicadas e comprovadas as memórias de cálculo. Não serão aceitas porcentagens arbitrárias.</t>
        </r>
      </text>
    </comment>
    <comment ref="H111" authorId="0" shapeId="0" xr:uid="{90E241D8-1714-4F62-8B43-FED6D6F04F0F}">
      <text>
        <r>
          <rPr>
            <b/>
            <sz val="9"/>
            <color indexed="81"/>
            <rFont val="Segoe UI"/>
            <charset val="1"/>
          </rPr>
          <t>A empresa poderá incluir sua cotação para uniforme, na aba "Uniformes", entretanto NÃO PODERÁ reduzir a quantidade de uniformes fornecidos aos contratados. A empresa deverá comprovar as cotações inseridas na planilha.</t>
        </r>
        <r>
          <rPr>
            <sz val="9"/>
            <color indexed="81"/>
            <rFont val="Segoe UI"/>
            <charset val="1"/>
          </rPr>
          <t xml:space="preserve">
</t>
        </r>
      </text>
    </comment>
    <comment ref="H112" authorId="0" shapeId="0" xr:uid="{E973AD7A-C2B2-4309-965A-59F8D23AB4F2}">
      <text>
        <r>
          <rPr>
            <b/>
            <sz val="9"/>
            <color indexed="81"/>
            <rFont val="Segoe UI"/>
            <charset val="1"/>
          </rPr>
          <t>A empresa poderá incluir sua cotação para relógios de ponto, na aba "Insumos e Equipamentos". A empresa deverá comprovar as cotações inseridas na planilha.</t>
        </r>
        <r>
          <rPr>
            <sz val="9"/>
            <color indexed="81"/>
            <rFont val="Segoe UI"/>
            <charset val="1"/>
          </rPr>
          <t xml:space="preserve">
</t>
        </r>
      </text>
    </comment>
    <comment ref="H117" authorId="0" shapeId="0" xr:uid="{755F9B66-CE23-4433-A2D5-4381F4BE93E8}">
      <text>
        <r>
          <rPr>
            <b/>
            <sz val="9"/>
            <color indexed="81"/>
            <rFont val="Segoe UI"/>
            <charset val="1"/>
          </rPr>
          <t>As células de lucro e custo indireto são de livre preenchimento da empresa de acordo com sua capacidade de mercado e previsão de lucro no contrato. Poderão ser objeto de questionamento quanto à exequibilidade.</t>
        </r>
        <r>
          <rPr>
            <sz val="9"/>
            <color indexed="81"/>
            <rFont val="Segoe UI"/>
            <charset val="1"/>
          </rPr>
          <t xml:space="preserve">
</t>
        </r>
      </text>
    </comment>
    <comment ref="H118" authorId="0" shapeId="0" xr:uid="{7DBA3413-E5F9-496F-92D9-513D588DC3A8}">
      <text>
        <r>
          <rPr>
            <b/>
            <sz val="9"/>
            <color indexed="81"/>
            <rFont val="Segoe UI"/>
            <charset val="1"/>
          </rPr>
          <t>As células de lucro e custo indireto são de livre preenchimento da empresa de acordo com sua capacidade de mercado e previsão de lucro no contrato. Poderão ser objeto de questionamento quanto à exequibilidade.</t>
        </r>
        <r>
          <rPr>
            <sz val="9"/>
            <color indexed="81"/>
            <rFont val="Segoe UI"/>
            <charset val="1"/>
          </rPr>
          <t xml:space="preserve">
</t>
        </r>
      </text>
    </comment>
    <comment ref="H120" authorId="0" shapeId="0" xr:uid="{5AADE6F0-EF6E-46C6-A16E-CD55F06247C3}">
      <text>
        <r>
          <rPr>
            <b/>
            <sz val="9"/>
            <color indexed="81"/>
            <rFont val="Segoe UI"/>
            <charset val="1"/>
          </rPr>
          <t>As empresas tributadas pelo regime de incidência não-cumulativa de PIS e COFINS (LUCRO REAL) poderão cotar os percentuais que apresentem a média das alíquotas efetivamente recolhidas nos 12 meses anteriores. Assim, devem, NECESSARIAMENTE, enviar os comprovantes com memória de cálculo demonstrando e comprovando a média apresentada nas células.</t>
        </r>
        <r>
          <rPr>
            <sz val="9"/>
            <color indexed="81"/>
            <rFont val="Segoe UI"/>
            <charset val="1"/>
          </rPr>
          <t xml:space="preserve">
</t>
        </r>
      </text>
    </comment>
    <comment ref="H121" authorId="0" shapeId="0" xr:uid="{B4786E24-A640-4EE6-A758-EC71BC9FC01F}">
      <text>
        <r>
          <rPr>
            <b/>
            <sz val="9"/>
            <color indexed="81"/>
            <rFont val="Segoe UI"/>
            <charset val="1"/>
          </rPr>
          <t>As empresas tributadas pelo regime de incidência não-cumulativa de PIS e COFINS (LUCRO REAL) poderão cotar os percentuais que apresentem a média das alíquotas efetivamente recolhidas nos 12 meses anteriores. Assim, devem, NECESSARIAMENTE, enviar os comprovantes com memória de cálculo demonstrando e comprovando a média apresentada nas células.</t>
        </r>
        <r>
          <rPr>
            <sz val="9"/>
            <color indexed="81"/>
            <rFont val="Segoe UI"/>
            <charset val="1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<sst xmlns="http://schemas.openxmlformats.org/spreadsheetml/2006/main" count="3878" uniqueCount="294">
  <si>
    <t>RESUMO</t>
  </si>
  <si>
    <t>VALOR TOTAL</t>
  </si>
  <si>
    <t>RETIDO NA CONTA VINCULADA</t>
  </si>
  <si>
    <t>VALOR ANUAL</t>
  </si>
  <si>
    <t>VALOR 30 MESES</t>
  </si>
  <si>
    <t>Item</t>
  </si>
  <si>
    <t>Posto</t>
  </si>
  <si>
    <t>Local</t>
  </si>
  <si>
    <t>Qtde</t>
  </si>
  <si>
    <t>Valor Unitário</t>
  </si>
  <si>
    <t>Valor Mensal</t>
  </si>
  <si>
    <t>Supervisor</t>
  </si>
  <si>
    <t>SEDE (SR/PF/RJ)</t>
  </si>
  <si>
    <t>Assistente Administrativo Sênior</t>
  </si>
  <si>
    <t>DEAIN</t>
  </si>
  <si>
    <t>DELEMIG/SDU</t>
  </si>
  <si>
    <t>DELEMIG/LEBLON</t>
  </si>
  <si>
    <t>DELEMIG/RIO SUL</t>
  </si>
  <si>
    <t>DELEMIG/VIA PARQUE</t>
  </si>
  <si>
    <t>DEAER/SDU</t>
  </si>
  <si>
    <t>DPF/NIG/RJ</t>
  </si>
  <si>
    <t xml:space="preserve">DPF/MCE/RJ </t>
  </si>
  <si>
    <t>DPF/NRI/RJ</t>
  </si>
  <si>
    <t>DPF/VRA/RJ</t>
  </si>
  <si>
    <t>DPF/GOY/RJ</t>
  </si>
  <si>
    <t>POSPET</t>
  </si>
  <si>
    <t>DPF/ARS/RJ</t>
  </si>
  <si>
    <t>DEPOM/ARS</t>
  </si>
  <si>
    <t>TOTAL</t>
  </si>
  <si>
    <t xml:space="preserve">PLANILHA DE CUSTOS E FORMAÇÃO DE PREÇOS </t>
  </si>
  <si>
    <t xml:space="preserve">Processo nº: </t>
  </si>
  <si>
    <t xml:space="preserve">Pregão </t>
  </si>
  <si>
    <t>Data do Pregão:</t>
  </si>
  <si>
    <t>DISCRIMINAÇÃO DOS SERVIÇOS (DADOS REFERENTES À CONTRATAÇÃO)</t>
  </si>
  <si>
    <t>A</t>
  </si>
  <si>
    <t>Data de apresentação da proposta (dia/mês/ano)</t>
  </si>
  <si>
    <t>B</t>
  </si>
  <si>
    <t>Município/ UF</t>
  </si>
  <si>
    <t>Rio de Janeiro/RJ</t>
  </si>
  <si>
    <t>C</t>
  </si>
  <si>
    <t>Ano Acordo, Convenção ou Sentença Normativa em Dissídio Coletivo</t>
  </si>
  <si>
    <t>D</t>
  </si>
  <si>
    <t>Nº de meses de execução contratual</t>
  </si>
  <si>
    <t>IDENTIFICAÇÃO DO SERVIÇO</t>
  </si>
  <si>
    <t>Unidade de medida</t>
  </si>
  <si>
    <t>Quantidade total a contratar (em função da unidade de medida):</t>
  </si>
  <si>
    <t>Cargo:</t>
  </si>
  <si>
    <t>MÃO-DE-OBRA VINCULADA À EXECUÇÃO CONTRATUAL</t>
  </si>
  <si>
    <t>Dados complementares para composição dos custos referente à mão-de-obra</t>
  </si>
  <si>
    <t>Tipo do serviço</t>
  </si>
  <si>
    <t>Classificação Brasileira de Ocupações (CBO)</t>
  </si>
  <si>
    <t>Salário Normativo da Categoria Profissional</t>
  </si>
  <si>
    <t xml:space="preserve">Categoria profissional </t>
  </si>
  <si>
    <t>Data base da categoria</t>
  </si>
  <si>
    <t>MÓDULO 01: COMPOSIÇÃO DA REMUNERAÇÃO</t>
  </si>
  <si>
    <t>Composição da remuneração</t>
  </si>
  <si>
    <t>Valor (R$)</t>
  </si>
  <si>
    <t>Salário base</t>
  </si>
  <si>
    <t>Adicional de periculosidade</t>
  </si>
  <si>
    <t>Sim/Não</t>
  </si>
  <si>
    <t>S</t>
  </si>
  <si>
    <t>Adicional de insalubridade</t>
  </si>
  <si>
    <t>N</t>
  </si>
  <si>
    <t>Adicional noturno</t>
  </si>
  <si>
    <t>E</t>
  </si>
  <si>
    <t xml:space="preserve">Hora noturna adicional - ou hora noturna reduzida </t>
  </si>
  <si>
    <t>F</t>
  </si>
  <si>
    <t>Adicional de hora extra no feriado</t>
  </si>
  <si>
    <t>G</t>
  </si>
  <si>
    <t>Outros (especificar)</t>
  </si>
  <si>
    <t>TOTAL DA REMUNERAÇÃO</t>
  </si>
  <si>
    <t>MÓDULO 02: ENCARGOS E BENEFÍCIOS ANUAIS, MENSAIS E DIÁRIOS</t>
  </si>
  <si>
    <t>Submódulo 2.1 - 13º (décimo terceiro) salário e adicional de férias</t>
  </si>
  <si>
    <t>2.1</t>
  </si>
  <si>
    <t>13º salário e adicional de férias</t>
  </si>
  <si>
    <t>(%)</t>
  </si>
  <si>
    <t xml:space="preserve">13º salário </t>
  </si>
  <si>
    <t xml:space="preserve">Férias e Adicional de Férias </t>
  </si>
  <si>
    <t xml:space="preserve">TOTAL </t>
  </si>
  <si>
    <t>c</t>
  </si>
  <si>
    <t>Submódulo 2.2 - Encargos previdenciários (GPS), Fundo de Garantia por Tempo de Serviço (FGTS) e outras contribuições</t>
  </si>
  <si>
    <t>2.2</t>
  </si>
  <si>
    <t>GPS, FGTS e outras contribuições</t>
  </si>
  <si>
    <t>INSS</t>
  </si>
  <si>
    <t>Salário Educação</t>
  </si>
  <si>
    <t>Seguro Acidente do Trabalho (SAT)</t>
  </si>
  <si>
    <t>SESC ou SESI</t>
  </si>
  <si>
    <t>SENAI ou SENAC</t>
  </si>
  <si>
    <t>SEBRAE</t>
  </si>
  <si>
    <t>INCRA</t>
  </si>
  <si>
    <t>I</t>
  </si>
  <si>
    <t>FGTS</t>
  </si>
  <si>
    <t>Submódulo 2.3 - Benefícios Mensais e Diários</t>
  </si>
  <si>
    <t>2.3</t>
  </si>
  <si>
    <t>Benefícios Mensais e Diários</t>
  </si>
  <si>
    <t>Transporte</t>
  </si>
  <si>
    <t>SIM/NÃO</t>
  </si>
  <si>
    <t>Valor</t>
  </si>
  <si>
    <t>Passagens</t>
  </si>
  <si>
    <t>Dias</t>
  </si>
  <si>
    <t>Desconto</t>
  </si>
  <si>
    <t>Auxílio-Refeição/Alimentação</t>
  </si>
  <si>
    <t>Plano de Assistência Médica</t>
  </si>
  <si>
    <t>Plano de Assistência Odontológica</t>
  </si>
  <si>
    <t>Benefício Social Familiar</t>
  </si>
  <si>
    <t>QUADRO RESUMO DO MÓDULO 2 - ENCARGOS E BENEFÍCIOS ANUAIS, MENSAIS E DIÁRIOS</t>
  </si>
  <si>
    <t>Encargos e Benefícios Anuais, Mensais e Diários</t>
  </si>
  <si>
    <t>13º (décimo terceiro) Salário e Adicional de Férias</t>
  </si>
  <si>
    <t xml:space="preserve">MÓDULO 03: PROVISÃO PARA RESCISÃO </t>
  </si>
  <si>
    <t>Provisão para Rescisão</t>
  </si>
  <si>
    <t>Aviso Prévio Indenizado</t>
  </si>
  <si>
    <t>Incidência do FGTS sobre o Aviso Prévio Indenizado</t>
  </si>
  <si>
    <t>Multa do FGTS e contribuição social sobre o Aviso Prévio Indenizado</t>
  </si>
  <si>
    <t>Aviso Prévio Trabalhado</t>
  </si>
  <si>
    <t>Incidência dos encargos do submódulo 2.2 sobre o Aviso Prévio Trabalhado</t>
  </si>
  <si>
    <t>Encargos x % Aviso Prévio Trabalhado</t>
  </si>
  <si>
    <t>Multa do FGTS e contribuição social sobre o Aviso Prévio Trabalhado</t>
  </si>
  <si>
    <t>MÓDULO 04: CUSTO DE REPOSIÇÃO DO PROFISSIONAL AUSENTE</t>
  </si>
  <si>
    <t>Submódulo 4.1 - Ausências Legais</t>
  </si>
  <si>
    <t>4.1</t>
  </si>
  <si>
    <t>Substituto nas Ausências Legais</t>
  </si>
  <si>
    <t>Substituto na Cobertura de Férias</t>
  </si>
  <si>
    <t>Substituto na cobertura de Ausências Legais</t>
  </si>
  <si>
    <t>Substituto na Cobertura de Licença Paternidade</t>
  </si>
  <si>
    <t>Substituto na Cobertura de Licença Maternidade</t>
  </si>
  <si>
    <t>Auxílio-Doença</t>
  </si>
  <si>
    <t>Substituto na Cobertura das Ausências por Acidente de Trabalho</t>
  </si>
  <si>
    <t>Estima-se uma licença de 15 dias por ano para 1,22% dos empregados. Esta taxa foi obtida pela proporção de acidentes de trabalho registrados, 717.911, conforme dados do Anuário Estatístico da Previdência Social – AEPS/2013, em relação a 58.981.000 de trabalhadores que fazem jus a emissão da CAT (trabalhadores com carteira assinada, outros tipos de trabalhadores e domésticas), conforme dados da PNAD 2013.</t>
  </si>
  <si>
    <t>Subtotal</t>
  </si>
  <si>
    <t>M</t>
  </si>
  <si>
    <t>Incidência do Submódulo 2.2 sobre o custo de reposição (A,B,C e D)</t>
  </si>
  <si>
    <t>QUADRO RESUMO DO MÓDULO 4 - CUSTO DE REPOSIÇÃO DO PROFISSIONAL AUSENTE</t>
  </si>
  <si>
    <t>Substituto nas Ausência Legais</t>
  </si>
  <si>
    <t>MÓDULO 05: INSUMOS DIVERSOS</t>
  </si>
  <si>
    <t>Insumos Diversos</t>
  </si>
  <si>
    <t>Uniformes</t>
  </si>
  <si>
    <t>Equipamentos</t>
  </si>
  <si>
    <t>Materiais</t>
  </si>
  <si>
    <t>MÓDULO 6: CUSTOS INDIRETOS, TRIBUTOS E LUCRO</t>
  </si>
  <si>
    <t>Custos Indiretos, Tributos e Lucro</t>
  </si>
  <si>
    <t>Custos indiretos</t>
  </si>
  <si>
    <t>Lucro</t>
  </si>
  <si>
    <t>Tributos</t>
  </si>
  <si>
    <t>C.1</t>
  </si>
  <si>
    <t>Tributos Federais</t>
  </si>
  <si>
    <t>PIS</t>
  </si>
  <si>
    <t>C.2</t>
  </si>
  <si>
    <t>COFINS</t>
  </si>
  <si>
    <t>C.3</t>
  </si>
  <si>
    <t>Tibutos Municipais</t>
  </si>
  <si>
    <t>ISS</t>
  </si>
  <si>
    <t>QUADRO RESUMO DO CUSTO POR EMPREGADO</t>
  </si>
  <si>
    <t>Mão-de-obra vinculada  à execução contratual (valor por empregado)</t>
  </si>
  <si>
    <t>Módulo 1 - Composição da Remuneração</t>
  </si>
  <si>
    <t>Módulo 2 - Encargos e Benefícios Anuais, Mensais e Diários</t>
  </si>
  <si>
    <t>Módulo 3 - Provisão para rescisão</t>
  </si>
  <si>
    <t>Módulo 4 – Custo de Reposição do Profissional Ausente</t>
  </si>
  <si>
    <t>Módulo 5 – Insumos Diversos</t>
  </si>
  <si>
    <t>SUBTOTAL (A+B+C+D+E)</t>
  </si>
  <si>
    <t>Módulo 6 – Custos indiretos, tributos e lucro</t>
  </si>
  <si>
    <t>VALOR TOTAL POR POSTO</t>
  </si>
  <si>
    <t>Adm</t>
  </si>
  <si>
    <t>VALORES RETIDOS PARA A CONTA VINCULADA</t>
  </si>
  <si>
    <t>Mão-de-Obra vinculada à execução contratual (valor por empregado)</t>
  </si>
  <si>
    <t>Modulo 2.1 -  13° Salário</t>
  </si>
  <si>
    <t>Módulo 3 - Provisão Para Rescisão</t>
  </si>
  <si>
    <t>PREÇO TOTAL POR EMPREGADO</t>
  </si>
  <si>
    <t>Incidência do Submódulo 2 sobre o custo de reposição</t>
  </si>
  <si>
    <t>Curso AVSEC</t>
  </si>
  <si>
    <t xml:space="preserve">Valor (R$) </t>
  </si>
  <si>
    <t>MATERIAIS</t>
  </si>
  <si>
    <t>ITEM</t>
  </si>
  <si>
    <t>INSUMOS DIVERSOS</t>
  </si>
  <si>
    <t xml:space="preserve">QUANTIDADE </t>
  </si>
  <si>
    <t>COTAÇÃO 1</t>
  </si>
  <si>
    <t>COTAÇÃO 2</t>
  </si>
  <si>
    <t>COTAÇÃO 3</t>
  </si>
  <si>
    <t>VALOR MÉDIO</t>
  </si>
  <si>
    <t xml:space="preserve">CUSTO MENSAL </t>
  </si>
  <si>
    <t>Celular corporativo (especificações mínimas: 128GB, tecnologia 4G, Câmera de 16 MP e bateria de 4020 mAh)</t>
  </si>
  <si>
    <t>CHIP do tipo 4G ou 5G, compatível com o telefone fornecido, com plano mensal de capacidade mínima de 9GB de internet.</t>
  </si>
  <si>
    <t xml:space="preserve">VALOR TOTAL </t>
  </si>
  <si>
    <t>EQUIPAMENTOS</t>
  </si>
  <si>
    <t>EQUIPAMENTO</t>
  </si>
  <si>
    <t>QUANTIDADE</t>
  </si>
  <si>
    <t>CUSTO TOTAL</t>
  </si>
  <si>
    <t xml:space="preserve">DEPRECIAÇÃO 
(VALOR RESIDUAL DE 20%) </t>
  </si>
  <si>
    <t>Relógio de Ponto Biométrico</t>
  </si>
  <si>
    <t>CURSO AVSEC (DEAIN)</t>
  </si>
  <si>
    <t>CURSO</t>
  </si>
  <si>
    <t>CUSTO MENSAL</t>
  </si>
  <si>
    <t>Curso de Conscientização AVSEC</t>
  </si>
  <si>
    <t>PRODUTO</t>
  </si>
  <si>
    <t>DESCRIÇÃO</t>
  </si>
  <si>
    <t>QTDE ANUAL</t>
  </si>
  <si>
    <t>CUSTO ANUAL POR POSTO</t>
  </si>
  <si>
    <t>UNIFORME MASCULINO</t>
  </si>
  <si>
    <t>BLAZER</t>
  </si>
  <si>
    <r>
      <t>Blazer na cor preta, no tecido Oxford, com o e</t>
    </r>
    <r>
      <rPr>
        <sz val="12"/>
        <color theme="1"/>
        <rFont val="Calibri"/>
        <family val="2"/>
        <scheme val="minor"/>
      </rPr>
      <t>mblema da empresa</t>
    </r>
    <r>
      <rPr>
        <sz val="12"/>
        <color rgb="FF000000"/>
        <rFont val="Calibri"/>
        <family val="2"/>
        <scheme val="minor"/>
      </rPr>
      <t> bordado na parte externa do bolso e abotoamento frontal. </t>
    </r>
  </si>
  <si>
    <t>CALÇA</t>
  </si>
  <si>
    <t>Calça social, no tecido Oxford, cor preta, cós médio, forrado, com 02 bolsos traseiros, embutidos, com zíper e botão. </t>
  </si>
  <si>
    <t>CAMISA</t>
  </si>
  <si>
    <t>Camisa social de manga longa e colarinho rígido, na cor branca, com abotoamento frontal, no tecido 65% Algodão, 30% poliéster e 3% elastano, com emblema da empresa bordado. </t>
  </si>
  <si>
    <t>Camisa social de manga média e colarinho rígido, na cor branca, com abotoamento frontal, no tecido 65% Algodão, 30% poliéster e 3% elastano, com emblema da empresa bordado. </t>
  </si>
  <si>
    <t>CINTO</t>
  </si>
  <si>
    <t>Cinto em couro, na cor preta, sem costura, fivela em metal, com garra regulável. </t>
  </si>
  <si>
    <t>MEIA</t>
  </si>
  <si>
    <t>Meia no tecido de poliamida, cano longo, cor preta.</t>
  </si>
  <si>
    <t>SAPATO</t>
  </si>
  <si>
    <t>Sapato social masculino, material em couro legítimo ou similar, cor preta, com cadarço e antiderrapante. </t>
  </si>
  <si>
    <t>UNIFORME FEMININO</t>
  </si>
  <si>
    <r>
      <t>Blazer na cor preta, no tecido Oxford, com o e</t>
    </r>
    <r>
      <rPr>
        <sz val="12"/>
        <color theme="1"/>
        <rFont val="Calibri"/>
        <family val="2"/>
        <scheme val="minor"/>
      </rPr>
      <t>mblema da empresa</t>
    </r>
    <r>
      <rPr>
        <sz val="12"/>
        <color rgb="FF000000"/>
        <rFont val="Calibri"/>
        <family val="2"/>
        <scheme val="minor"/>
      </rPr>
      <t xml:space="preserve"> bordado na parte externa do bolso e abotoamento frontal.</t>
    </r>
  </si>
  <si>
    <t xml:space="preserve">Calça social, no tecido Oxford, cor preta, cós médio, forrado, com 02 bolsos traseiros, embutidos, com zíper e botão. </t>
  </si>
  <si>
    <t xml:space="preserve">Camisa social de manga longa e colarinho rígido, na cor branca, com abotoamento frontal, no tecido 65% Algodão, 30% poliéster e 3% elastano, com emblema da empresa bordado. </t>
  </si>
  <si>
    <t xml:space="preserve">Camisa social de manga média e colarinho rígido, na cor branca, com abotoamento frontal, no tecido 65% Algodão, 30% poliéster e 3% elastano, com emblema da empresa bordado. </t>
  </si>
  <si>
    <t>Sapato social de couro, na cor preta, sem salto. </t>
  </si>
  <si>
    <t>VALOR MÉDIO POR POSTO</t>
  </si>
  <si>
    <t>Módulo 4 - Reposição de Profissional Ausente</t>
  </si>
  <si>
    <t>SUPERV. SEDE (SR/PF/RJ)</t>
  </si>
  <si>
    <t>Substituto na Cobertura de Férias (13º salário, Férias e 1/3 adicional de Férias)</t>
  </si>
  <si>
    <t>CUSTO ANUAL 
(5 ANOS DE USO)</t>
  </si>
  <si>
    <t>Grupo</t>
  </si>
  <si>
    <t>1 - Estado do RJ</t>
  </si>
  <si>
    <t xml:space="preserve">Modulo 2.1- Férias e Adicional de Férias </t>
  </si>
  <si>
    <t>2024/2025</t>
  </si>
  <si>
    <t>Memória de Cálculo</t>
  </si>
  <si>
    <t>Observações</t>
  </si>
  <si>
    <t>Salário Base x 30%</t>
  </si>
  <si>
    <t>Salário Mínimo x Enquadramento (10%; 20% ou 40%)</t>
  </si>
  <si>
    <t>Remuneração x 20%</t>
  </si>
  <si>
    <t>Piso Salarial da Categoria Profissional ou, na ausência deste, Salário Mínimo</t>
  </si>
  <si>
    <t>Artigos 457 e 458 do Decreto Lei 5452/1943 (CLT).
Incisos IV e V da Constituição Federal de 1988.</t>
  </si>
  <si>
    <t>1/12 ≅ 8,33% x Total da Remuneração</t>
  </si>
  <si>
    <t>Art. 193, § 1º , Decreto Lei 5452/1943 (CLT)</t>
  </si>
  <si>
    <t>Art. 7°, Inciso XXIII da Constituição Federal de 1988.</t>
  </si>
  <si>
    <t>Art. 7°, Inciso IX da Constituição Federal de 1988.</t>
  </si>
  <si>
    <t>Art. 7°, Inciso XVI da Constituição Federal de 1988.</t>
  </si>
  <si>
    <t>Art. 7°, Inciso VIII da Constituição Federal de 1988.</t>
  </si>
  <si>
    <t>Art. 7°, Inciso XVII da Constituição Federal de 1988.</t>
  </si>
  <si>
    <t xml:space="preserve">Submódulo 2.3 - Benefícios Mensais e Diários </t>
  </si>
  <si>
    <t>Conforme disposições da Convenção Coletiva de Trabalho da categoria profissional</t>
  </si>
  <si>
    <t>(22 x 2 x Tarifa Municipal de Transporte) - (6% x Salário Básico)</t>
  </si>
  <si>
    <t>Módulo 3 - Provisão para Rescisão</t>
  </si>
  <si>
    <t>(1/30 X 7) / 12</t>
  </si>
  <si>
    <t>Redução de 7 dias ou de 2h por dia para 100 % dos empregados. Percentual relativo a contrato de 12 (doze) meses.</t>
  </si>
  <si>
    <t>8% x aviso prévio indenizado</t>
  </si>
  <si>
    <t>Incidência do FGTS (8%) sobre o aviso prévio indenizado</t>
  </si>
  <si>
    <t>8% x (Remuneração + 13° + Férias)</t>
  </si>
  <si>
    <t>Encargos x Aviso Prévio Trabalhado</t>
  </si>
  <si>
    <t>Art. 4º, Parágrafo Único, Lei 7.418/1985
Para fins de estimativa, considera-se a média de 22 dias úteis por mês e 2 passagens por dia</t>
  </si>
  <si>
    <t>Art. 15, Lei nº 8.036/1990
Art. 214, Decreto 3.048/1999</t>
  </si>
  <si>
    <t>§ 1º do Art. 18 da Lei nº 8.036/1990
 &lt;https://antigo.comprasgovernamentais.gov.br/index.php/noticias/1238-extincao-contribuicao-social-sobre-o-fgts&gt;</t>
  </si>
  <si>
    <t>§ 1º do Art. 18 da Lei nº 8.036/1990
Art. 12, Lei 13.932/2019
&lt;https://antigo.comprasgovernamentais.gov.br/index.php/noticias/1238-extincao-contribuicao-social-sobre-o-fgts&gt;</t>
  </si>
  <si>
    <t>0,2% x (Remuneração + 13° + Férias)</t>
  </si>
  <si>
    <t>2,5% x (Remuneração + 13° + Férias)</t>
  </si>
  <si>
    <t>3% x (Remuneração + 13° + Férias)</t>
  </si>
  <si>
    <t>1,5% x (Remuneração + 13° + Férias)</t>
  </si>
  <si>
    <t>1% x (Remuneração + 13° + Férias)</t>
  </si>
  <si>
    <t>0,6% x (Remuneração + 13° + Férias)</t>
  </si>
  <si>
    <t>20% x (Remuneração + 13° + Férias)</t>
  </si>
  <si>
    <t>Art. 95. IN RFB 2110/2022
§ 1º do Art. 96 IN RFB 2110/2022</t>
  </si>
  <si>
    <t>Anexo III da IN RFB 2110/2022</t>
  </si>
  <si>
    <t>Art. 22, Inciso I, Lei 8.212/1991</t>
  </si>
  <si>
    <t>Art. 22, Inciso II, Lei 8.212/1991
Art. 43, Inciso II da IN RFB 2110/2022</t>
  </si>
  <si>
    <t>A Convenção Coletiva de Trabalho da categoria profissional não prevê patrocínio patronal a plano se assistência médica ou odontológica</t>
  </si>
  <si>
    <t>22 x 23,50 (benefício) x 0,9</t>
  </si>
  <si>
    <t>Conforme disposições da Convenção Coletiva de Trabalho da categoria profissional
Para fins de estimativa, considera-se a média de 22 dias úteis por mês
Benefício previsto: R$ 23,50 por dia trabalhado
Desconto de 10%</t>
  </si>
  <si>
    <t>Férias, adicional de férias e 13° da cobertura de férias</t>
  </si>
  <si>
    <t>(5/30/12) x Remuneração</t>
  </si>
  <si>
    <t>Estima-se que cada empregado poderá usufruir de 5 (cinco) dias de licença por ano para ausências legais.</t>
  </si>
  <si>
    <t>Considerou-se a taxa de natalidade de 1,62% (IBGE 2023) a força de trabalho masculina de 50% e 5 dias de licença por ano.
§ 1º Art.10, Constituição Federal/1988</t>
  </si>
  <si>
    <t>{[(1/12)+(1/12)+(1/12 x 1/3)]/12} x Remuneração</t>
  </si>
  <si>
    <t>Estima-se que o empregado poderá se ausentar por essa razão durante 7 (sete) dias no ano.</t>
  </si>
  <si>
    <t>1,62% x 50% x (5/30/12) x Remuneração</t>
  </si>
  <si>
    <t>[(1 /12) + (1 / 12 x 1/ 3)] x (4 / 12) x 1,62% x 50% x Remuneração</t>
  </si>
  <si>
    <t>7/30/12 x Remuneração</t>
  </si>
  <si>
    <t>(15/30/12) x 1,22% x Remuneração</t>
  </si>
  <si>
    <t>Soma da Incidência do Submódulo 2.2 x Valor provisionado para cobertura de férias, ausências legais, licença paternidade e licença maternidade</t>
  </si>
  <si>
    <t>1/12+[(1/12) x (1/3)] ≅ 11,11% x Total da Remuneração</t>
  </si>
  <si>
    <t>Encargos previdenciários (GPS), Fundo de Garantia por Tempo de Serviço (FGTS) e outras contribuições para cobertura de ausências legais</t>
  </si>
  <si>
    <t>40% x 8% x 0,05 x Remuneração</t>
  </si>
  <si>
    <t>40% x 8% x Remuneração</t>
  </si>
  <si>
    <t>Módulo 5 - Insumos Diversos</t>
  </si>
  <si>
    <t>[Aba Uniformes] Média do custo de uniforme feminino e masculino / 12</t>
  </si>
  <si>
    <t>Estima-se uma vida útil de 5 anos (60 meses) para os relógios de ponto, considerando um valor residual de 20%.</t>
  </si>
  <si>
    <t>[Aba Insumos e Equipamentos] 80% x Valor dos Equipamentos / 60 / qtde de empregados</t>
  </si>
  <si>
    <t>Certificado AVSEC</t>
  </si>
  <si>
    <t>Custo estimado apenas para DEAER e DEAIN (que deverão atender ao requisito de certificado AVSEC)</t>
  </si>
  <si>
    <t>[Aba Insumos e Equipamentos] Custo Total/12/4</t>
  </si>
  <si>
    <t>Custo estimado apenas para o posto de supervisor.
Estima-se a troca do aparelho celular a cada 2 anos (24 meses)</t>
  </si>
  <si>
    <t>[Aba Insumos e Equipamentos] (Custo Aparelho / 24) + custo mensal do chip</t>
  </si>
  <si>
    <t>0,05 x (1+(1/12+1/12+1/36))/12) x Remuneração</t>
  </si>
  <si>
    <t>Estimativa de que 5% dos empregados serão substituídos durante um ano.
Provisão de férias, adicional de férias e 13°</t>
  </si>
  <si>
    <t>Cabe à contratada a provisão relativa às férias (1/12) e adicional de férias (1/12/3). Para o cálculo foi considerada a taxa de natalidade de 1,62% ao ano (IBGE 2023), a força de trabalho feminina de 50% e 120 dias de licença por ano. 
Art. 392 Decreto Lei 5452/1943 (CLT); Art 59 da IN RFB 2110/2022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</si>
</sst>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* #,##0.00_);_(* \(#,##0.00\);_(* &quot;-&quot;??_);_(@_)"/>
    <numFmt numFmtId="165" formatCode="_-&quot;R$ &quot;* #,##0.00_-;&quot;-R$ &quot;* #,##0.00_-;_-&quot;R$ &quot;* \-??_-;_-@_-"/>
    <numFmt numFmtId="166" formatCode="&quot;R$ &quot;#,##0.00"/>
    <numFmt numFmtId="167" formatCode="0.0%"/>
    <numFmt numFmtId="168" formatCode="0.000%"/>
  </numFmts>
  <fonts count="2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</font>
    <font>
      <b/>
      <sz val="14"/>
      <name val="Calibri"/>
      <family val="2"/>
    </font>
    <font>
      <b/>
      <sz val="11"/>
      <name val="Calibri"/>
      <family val="2"/>
    </font>
    <font>
      <sz val="12"/>
      <name val="Calibri"/>
      <family val="2"/>
    </font>
    <font>
      <sz val="11"/>
      <color rgb="FF000000"/>
      <name val="Calibri"/>
      <family val="2"/>
      <charset val="1"/>
    </font>
    <font>
      <b/>
      <sz val="11"/>
      <color rgb="FF000000"/>
      <name val="Calibri"/>
      <family val="2"/>
    </font>
    <font>
      <sz val="12"/>
      <color rgb="FF000000"/>
      <name val="Calibri"/>
      <family val="2"/>
    </font>
    <font>
      <b/>
      <u/>
      <sz val="22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rgb="FF000000"/>
      <name val="Arial"/>
      <family val="2"/>
    </font>
    <font>
      <sz val="11"/>
      <color rgb="FFFF0000"/>
      <name val="Calibri"/>
      <family val="2"/>
      <charset val="1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color indexed="81"/>
      <name val="Segoe UI"/>
      <charset val="1"/>
    </font>
    <font>
      <b/>
      <sz val="9"/>
      <color indexed="81"/>
      <name val="Segoe UI"/>
      <charset val="1"/>
    </font>
  </fonts>
  <fills count="26">
    <fill>
      <patternFill patternType="none"/>
    </fill>
    <fill>
      <patternFill patternType="gray125"/>
    </fill>
    <fill>
      <patternFill patternType="solid">
        <fgColor rgb="FF92CDDC"/>
        <bgColor rgb="FF000000"/>
      </patternFill>
    </fill>
    <fill>
      <patternFill patternType="solid">
        <fgColor rgb="FFCCC0DA"/>
        <bgColor rgb="FF000000"/>
      </patternFill>
    </fill>
    <fill>
      <patternFill patternType="solid">
        <fgColor rgb="FFB7DEE8"/>
        <bgColor rgb="FF000000"/>
      </patternFill>
    </fill>
    <fill>
      <patternFill patternType="solid">
        <fgColor rgb="FFFFFFFF"/>
        <bgColor rgb="FFFFFFCC"/>
      </patternFill>
    </fill>
    <fill>
      <patternFill patternType="solid">
        <fgColor theme="0"/>
        <bgColor indexed="64"/>
      </patternFill>
    </fill>
    <fill>
      <patternFill patternType="solid">
        <fgColor rgb="FFB1A0C7"/>
        <bgColor rgb="FF000000"/>
      </patternFill>
    </fill>
    <fill>
      <patternFill patternType="solid">
        <fgColor rgb="FFE2E2E2"/>
        <bgColor rgb="FFCCCCFF"/>
      </patternFill>
    </fill>
    <fill>
      <patternFill patternType="solid">
        <fgColor rgb="FFE2E2E2"/>
        <bgColor indexed="64"/>
      </patternFill>
    </fill>
    <fill>
      <patternFill patternType="solid">
        <fgColor theme="8" tint="0.79998168889431442"/>
        <bgColor rgb="FFCCCCFF"/>
      </patternFill>
    </fill>
    <fill>
      <patternFill patternType="solid">
        <fgColor theme="8" tint="0.79998168889431442"/>
        <bgColor rgb="FFFFFFCC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79998168889431442"/>
        <bgColor rgb="FF000000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 tint="-0.14999847407452621"/>
        <bgColor rgb="FF000000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7C80"/>
        <bgColor indexed="64"/>
      </patternFill>
    </fill>
    <fill>
      <patternFill patternType="solid">
        <fgColor theme="7" tint="0.79998168889431442"/>
        <bgColor rgb="FF000000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5050"/>
        <bgColor indexed="64"/>
      </patternFill>
    </fill>
    <fill>
      <patternFill patternType="solid">
        <fgColor theme="2"/>
        <bgColor rgb="FF000000"/>
      </patternFill>
    </fill>
    <fill>
      <patternFill patternType="solid">
        <fgColor rgb="FFFFFF00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rgb="FFFFFF00"/>
        <bgColor rgb="FF000000"/>
      </patternFill>
    </fill>
    <fill>
      <patternFill patternType="solid">
        <fgColor rgb="FFFFFF00"/>
        <bgColor rgb="FFFFFFCC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indexed="64"/>
      </left>
      <right/>
      <top/>
      <bottom/>
      <diagonal/>
    </border>
  </borders>
  <cellStyleXfs count="11">
    <xf numFmtId="0" fontId="0" fillId="0" borderId="0"/>
    <xf numFmtId="44" fontId="1" fillId="0" borderId="0" applyFont="0" applyFill="0" applyBorder="0" applyAlignment="0" applyProtection="0"/>
    <xf numFmtId="0" fontId="6" fillId="0" borderId="0"/>
    <xf numFmtId="165" fontId="6" fillId="0" borderId="0" applyBorder="0" applyProtection="0"/>
    <xf numFmtId="9" fontId="6" fillId="0" borderId="0" applyBorder="0" applyProtection="0"/>
    <xf numFmtId="0" fontId="6" fillId="0" borderId="0"/>
    <xf numFmtId="165" fontId="6" fillId="0" borderId="0" applyBorder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385">
    <xf numFmtId="0" fontId="0" fillId="0" borderId="0" xfId="0"/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6" fillId="0" borderId="0" xfId="2"/>
    <xf numFmtId="0" fontId="12" fillId="0" borderId="0" xfId="2" applyFont="1" applyProtection="1">
      <protection locked="0"/>
    </xf>
    <xf numFmtId="0" fontId="12" fillId="0" borderId="0" xfId="2" applyFont="1" applyAlignment="1" applyProtection="1">
      <alignment horizontal="center"/>
      <protection locked="0"/>
    </xf>
    <xf numFmtId="165" fontId="6" fillId="0" borderId="0" xfId="3" applyProtection="1">
      <protection locked="0"/>
    </xf>
    <xf numFmtId="10" fontId="6" fillId="0" borderId="0" xfId="2" applyNumberFormat="1" applyAlignment="1">
      <alignment horizontal="center" vertical="center"/>
    </xf>
    <xf numFmtId="0" fontId="6" fillId="0" borderId="0" xfId="2" applyAlignment="1">
      <alignment horizontal="center" vertical="center"/>
    </xf>
    <xf numFmtId="10" fontId="13" fillId="0" borderId="1" xfId="2" applyNumberFormat="1" applyFont="1" applyBorder="1" applyAlignment="1">
      <alignment horizontal="center" vertical="center"/>
    </xf>
    <xf numFmtId="0" fontId="6" fillId="0" borderId="1" xfId="2" applyBorder="1" applyAlignment="1">
      <alignment horizontal="center" vertical="center"/>
    </xf>
    <xf numFmtId="0" fontId="6" fillId="6" borderId="0" xfId="2" applyFill="1"/>
    <xf numFmtId="0" fontId="6" fillId="6" borderId="0" xfId="5" applyFill="1"/>
    <xf numFmtId="0" fontId="14" fillId="0" borderId="0" xfId="2" applyFont="1"/>
    <xf numFmtId="13" fontId="1" fillId="6" borderId="0" xfId="3" applyNumberFormat="1" applyFont="1" applyFill="1"/>
    <xf numFmtId="13" fontId="14" fillId="6" borderId="0" xfId="6" applyNumberFormat="1" applyFont="1" applyFill="1"/>
    <xf numFmtId="0" fontId="14" fillId="5" borderId="0" xfId="2" applyFont="1" applyFill="1" applyAlignment="1">
      <alignment horizontal="center"/>
    </xf>
    <xf numFmtId="0" fontId="16" fillId="5" borderId="0" xfId="2" applyFont="1" applyFill="1" applyAlignment="1">
      <alignment horizontal="left"/>
    </xf>
    <xf numFmtId="0" fontId="16" fillId="5" borderId="0" xfId="2" applyFont="1" applyFill="1"/>
    <xf numFmtId="14" fontId="16" fillId="5" borderId="0" xfId="2" applyNumberFormat="1" applyFont="1" applyFill="1"/>
    <xf numFmtId="0" fontId="14" fillId="5" borderId="1" xfId="2" applyFont="1" applyFill="1" applyBorder="1" applyAlignment="1">
      <alignment horizontal="center"/>
    </xf>
    <xf numFmtId="0" fontId="14" fillId="5" borderId="2" xfId="2" applyFont="1" applyFill="1" applyBorder="1" applyAlignment="1">
      <alignment horizontal="center"/>
    </xf>
    <xf numFmtId="0" fontId="14" fillId="5" borderId="2" xfId="2" applyFont="1" applyFill="1" applyBorder="1"/>
    <xf numFmtId="0" fontId="14" fillId="5" borderId="3" xfId="2" applyFont="1" applyFill="1" applyBorder="1"/>
    <xf numFmtId="0" fontId="14" fillId="0" borderId="1" xfId="2" applyFont="1" applyBorder="1" applyAlignment="1">
      <alignment horizontal="center"/>
    </xf>
    <xf numFmtId="0" fontId="16" fillId="0" borderId="1" xfId="2" applyFont="1" applyBorder="1" applyAlignment="1">
      <alignment horizontal="center"/>
    </xf>
    <xf numFmtId="0" fontId="16" fillId="5" borderId="2" xfId="2" applyFont="1" applyFill="1" applyBorder="1"/>
    <xf numFmtId="0" fontId="16" fillId="5" borderId="3" xfId="2" applyFont="1" applyFill="1" applyBorder="1"/>
    <xf numFmtId="0" fontId="16" fillId="5" borderId="1" xfId="2" applyFont="1" applyFill="1" applyBorder="1" applyAlignment="1">
      <alignment horizontal="center"/>
    </xf>
    <xf numFmtId="0" fontId="16" fillId="5" borderId="4" xfId="2" applyFont="1" applyFill="1" applyBorder="1"/>
    <xf numFmtId="165" fontId="14" fillId="0" borderId="1" xfId="3" applyFont="1" applyBorder="1" applyProtection="1"/>
    <xf numFmtId="165" fontId="14" fillId="0" borderId="1" xfId="2" applyNumberFormat="1" applyFont="1" applyBorder="1" applyAlignment="1">
      <alignment horizontal="center"/>
    </xf>
    <xf numFmtId="10" fontId="14" fillId="0" borderId="1" xfId="2" applyNumberFormat="1" applyFont="1" applyBorder="1" applyAlignment="1">
      <alignment horizontal="center"/>
    </xf>
    <xf numFmtId="165" fontId="14" fillId="0" borderId="1" xfId="3" applyFont="1" applyBorder="1" applyAlignment="1" applyProtection="1">
      <alignment horizontal="left"/>
    </xf>
    <xf numFmtId="0" fontId="14" fillId="0" borderId="1" xfId="2" applyFont="1" applyBorder="1" applyAlignment="1" applyProtection="1">
      <alignment horizontal="center"/>
      <protection locked="0"/>
    </xf>
    <xf numFmtId="10" fontId="16" fillId="0" borderId="1" xfId="2" applyNumberFormat="1" applyFont="1" applyBorder="1" applyAlignment="1">
      <alignment horizontal="center"/>
    </xf>
    <xf numFmtId="165" fontId="16" fillId="0" borderId="1" xfId="3" applyFont="1" applyBorder="1" applyAlignment="1" applyProtection="1">
      <alignment horizontal="left"/>
    </xf>
    <xf numFmtId="0" fontId="16" fillId="5" borderId="2" xfId="2" applyFont="1" applyFill="1" applyBorder="1" applyAlignment="1">
      <alignment horizontal="left" vertical="center"/>
    </xf>
    <xf numFmtId="165" fontId="17" fillId="8" borderId="1" xfId="3" applyFont="1" applyFill="1" applyBorder="1" applyAlignment="1" applyProtection="1">
      <alignment horizontal="left"/>
    </xf>
    <xf numFmtId="10" fontId="15" fillId="9" borderId="1" xfId="4" applyNumberFormat="1" applyFont="1" applyFill="1" applyBorder="1" applyAlignment="1" applyProtection="1">
      <alignment horizontal="center"/>
    </xf>
    <xf numFmtId="0" fontId="17" fillId="8" borderId="1" xfId="2" applyFont="1" applyFill="1" applyBorder="1" applyAlignment="1">
      <alignment horizontal="center"/>
    </xf>
    <xf numFmtId="0" fontId="15" fillId="8" borderId="1" xfId="2" applyFont="1" applyFill="1" applyBorder="1" applyAlignment="1">
      <alignment horizontal="center"/>
    </xf>
    <xf numFmtId="165" fontId="15" fillId="8" borderId="1" xfId="2" applyNumberFormat="1" applyFont="1" applyFill="1" applyBorder="1" applyAlignment="1">
      <alignment horizontal="center"/>
    </xf>
    <xf numFmtId="10" fontId="17" fillId="8" borderId="1" xfId="4" applyNumberFormat="1" applyFont="1" applyFill="1" applyBorder="1" applyAlignment="1" applyProtection="1">
      <alignment horizontal="center"/>
    </xf>
    <xf numFmtId="0" fontId="15" fillId="8" borderId="1" xfId="2" applyFont="1" applyFill="1" applyBorder="1"/>
    <xf numFmtId="165" fontId="15" fillId="8" borderId="1" xfId="3" applyFont="1" applyFill="1" applyBorder="1" applyAlignment="1" applyProtection="1">
      <alignment horizontal="left"/>
    </xf>
    <xf numFmtId="10" fontId="15" fillId="8" borderId="1" xfId="2" applyNumberFormat="1" applyFont="1" applyFill="1" applyBorder="1" applyAlignment="1">
      <alignment horizontal="center"/>
    </xf>
    <xf numFmtId="0" fontId="6" fillId="0" borderId="0" xfId="0" applyFont="1"/>
    <xf numFmtId="44" fontId="6" fillId="4" borderId="1" xfId="0" applyNumberFormat="1" applyFont="1" applyFill="1" applyBorder="1" applyAlignment="1">
      <alignment horizontal="center" vertical="center"/>
    </xf>
    <xf numFmtId="0" fontId="19" fillId="0" borderId="1" xfId="0" applyFont="1" applyBorder="1" applyAlignment="1">
      <alignment horizontal="left" vertical="center" wrapText="1"/>
    </xf>
    <xf numFmtId="10" fontId="14" fillId="0" borderId="0" xfId="4" applyNumberFormat="1" applyFont="1" applyBorder="1" applyAlignment="1" applyProtection="1">
      <alignment horizontal="center"/>
      <protection locked="0"/>
    </xf>
    <xf numFmtId="0" fontId="14" fillId="0" borderId="5" xfId="2" applyFont="1" applyBorder="1" applyAlignment="1">
      <alignment horizontal="center" vertical="center"/>
    </xf>
    <xf numFmtId="43" fontId="6" fillId="0" borderId="0" xfId="2" applyNumberFormat="1"/>
    <xf numFmtId="165" fontId="6" fillId="0" borderId="0" xfId="2" applyNumberFormat="1"/>
    <xf numFmtId="10" fontId="6" fillId="0" borderId="0" xfId="2" applyNumberFormat="1"/>
    <xf numFmtId="10" fontId="6" fillId="7" borderId="1" xfId="0" applyNumberFormat="1" applyFont="1" applyFill="1" applyBorder="1" applyAlignment="1">
      <alignment horizontal="center"/>
    </xf>
    <xf numFmtId="165" fontId="14" fillId="0" borderId="0" xfId="2" applyNumberFormat="1" applyFont="1" applyAlignment="1">
      <alignment horizontal="center"/>
    </xf>
    <xf numFmtId="43" fontId="6" fillId="6" borderId="0" xfId="2" applyNumberFormat="1" applyFill="1"/>
    <xf numFmtId="43" fontId="6" fillId="0" borderId="0" xfId="0" applyNumberFormat="1" applyFont="1"/>
    <xf numFmtId="0" fontId="15" fillId="8" borderId="3" xfId="2" applyFont="1" applyFill="1" applyBorder="1"/>
    <xf numFmtId="0" fontId="15" fillId="8" borderId="2" xfId="2" applyFont="1" applyFill="1" applyBorder="1"/>
    <xf numFmtId="10" fontId="6" fillId="0" borderId="1" xfId="0" applyNumberFormat="1" applyFont="1" applyBorder="1" applyAlignment="1">
      <alignment horizontal="center"/>
    </xf>
    <xf numFmtId="0" fontId="14" fillId="0" borderId="2" xfId="2" applyFont="1" applyBorder="1"/>
    <xf numFmtId="0" fontId="14" fillId="0" borderId="3" xfId="2" applyFont="1" applyBorder="1"/>
    <xf numFmtId="16" fontId="6" fillId="0" borderId="0" xfId="2" applyNumberFormat="1"/>
    <xf numFmtId="165" fontId="15" fillId="8" borderId="1" xfId="3" applyFont="1" applyFill="1" applyBorder="1" applyProtection="1"/>
    <xf numFmtId="10" fontId="15" fillId="8" borderId="1" xfId="3" applyNumberFormat="1" applyFont="1" applyFill="1" applyBorder="1" applyAlignment="1" applyProtection="1">
      <alignment horizontal="center"/>
    </xf>
    <xf numFmtId="10" fontId="6" fillId="15" borderId="1" xfId="0" applyNumberFormat="1" applyFont="1" applyFill="1" applyBorder="1" applyAlignment="1">
      <alignment horizontal="center"/>
    </xf>
    <xf numFmtId="10" fontId="6" fillId="0" borderId="0" xfId="0" applyNumberFormat="1" applyFont="1" applyAlignment="1">
      <alignment horizontal="center"/>
    </xf>
    <xf numFmtId="0" fontId="20" fillId="16" borderId="1" xfId="0" applyFont="1" applyFill="1" applyBorder="1" applyAlignment="1">
      <alignment horizontal="center"/>
    </xf>
    <xf numFmtId="0" fontId="17" fillId="0" borderId="0" xfId="0" applyFont="1" applyAlignment="1">
      <alignment horizontal="center" vertical="center"/>
    </xf>
    <xf numFmtId="0" fontId="17" fillId="0" borderId="0" xfId="0" applyFont="1" applyAlignment="1">
      <alignment horizontal="center" vertical="center" wrapText="1"/>
    </xf>
    <xf numFmtId="0" fontId="17" fillId="0" borderId="1" xfId="0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16" fillId="0" borderId="1" xfId="0" applyFont="1" applyBorder="1" applyAlignment="1">
      <alignment horizontal="left" vertical="center" wrapText="1"/>
    </xf>
    <xf numFmtId="44" fontId="16" fillId="0" borderId="1" xfId="1" applyFont="1" applyBorder="1" applyAlignment="1">
      <alignment horizontal="center" vertical="center"/>
    </xf>
    <xf numFmtId="0" fontId="17" fillId="0" borderId="1" xfId="0" applyFont="1" applyBorder="1" applyAlignment="1">
      <alignment horizontal="center" vertical="center" wrapText="1"/>
    </xf>
    <xf numFmtId="44" fontId="16" fillId="0" borderId="1" xfId="0" applyNumberFormat="1" applyFont="1" applyBorder="1" applyAlignment="1">
      <alignment horizontal="center" vertical="center"/>
    </xf>
    <xf numFmtId="44" fontId="16" fillId="0" borderId="5" xfId="1" applyFont="1" applyBorder="1" applyAlignment="1">
      <alignment horizontal="center" vertical="center"/>
    </xf>
    <xf numFmtId="0" fontId="0" fillId="0" borderId="0" xfId="0" applyAlignment="1">
      <alignment wrapText="1"/>
    </xf>
    <xf numFmtId="0" fontId="18" fillId="12" borderId="1" xfId="0" applyFont="1" applyFill="1" applyBorder="1" applyAlignment="1">
      <alignment horizontal="center" vertical="center"/>
    </xf>
    <xf numFmtId="0" fontId="19" fillId="0" borderId="1" xfId="0" applyFont="1" applyBorder="1" applyAlignment="1">
      <alignment horizontal="center" vertical="center" wrapText="1"/>
    </xf>
    <xf numFmtId="44" fontId="16" fillId="0" borderId="5" xfId="0" applyNumberFormat="1" applyFont="1" applyBorder="1" applyAlignment="1">
      <alignment horizontal="center" vertical="center"/>
    </xf>
    <xf numFmtId="44" fontId="16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44" fontId="0" fillId="0" borderId="1" xfId="0" applyNumberFormat="1" applyBorder="1" applyAlignment="1">
      <alignment vertical="center" wrapText="1"/>
    </xf>
    <xf numFmtId="44" fontId="0" fillId="14" borderId="1" xfId="0" applyNumberFormat="1" applyFill="1" applyBorder="1" applyAlignment="1">
      <alignment vertical="center" wrapText="1"/>
    </xf>
    <xf numFmtId="0" fontId="18" fillId="12" borderId="7" xfId="0" applyFont="1" applyFill="1" applyBorder="1" applyAlignment="1">
      <alignment horizontal="center" vertical="center"/>
    </xf>
    <xf numFmtId="0" fontId="18" fillId="12" borderId="7" xfId="0" applyFont="1" applyFill="1" applyBorder="1" applyAlignment="1">
      <alignment horizontal="center" vertical="center" wrapText="1"/>
    </xf>
    <xf numFmtId="44" fontId="1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/>
    </xf>
    <xf numFmtId="0" fontId="14" fillId="0" borderId="2" xfId="2" applyFont="1" applyBorder="1" applyAlignment="1">
      <alignment horizontal="left" vertical="center"/>
    </xf>
    <xf numFmtId="0" fontId="14" fillId="0" borderId="3" xfId="2" applyFont="1" applyBorder="1" applyAlignment="1">
      <alignment horizontal="left" vertical="center"/>
    </xf>
    <xf numFmtId="0" fontId="14" fillId="0" borderId="4" xfId="2" applyFont="1" applyBorder="1" applyAlignment="1">
      <alignment horizontal="left" vertical="center"/>
    </xf>
    <xf numFmtId="0" fontId="16" fillId="6" borderId="2" xfId="2" applyFont="1" applyFill="1" applyBorder="1" applyAlignment="1">
      <alignment horizontal="left" vertical="center"/>
    </xf>
    <xf numFmtId="0" fontId="16" fillId="6" borderId="3" xfId="2" applyFont="1" applyFill="1" applyBorder="1" applyAlignment="1">
      <alignment horizontal="left" vertical="center"/>
    </xf>
    <xf numFmtId="0" fontId="16" fillId="6" borderId="4" xfId="2" applyFont="1" applyFill="1" applyBorder="1" applyAlignment="1">
      <alignment horizontal="left" vertical="center"/>
    </xf>
    <xf numFmtId="44" fontId="0" fillId="0" borderId="0" xfId="0" applyNumberFormat="1"/>
    <xf numFmtId="44" fontId="21" fillId="17" borderId="1" xfId="0" applyNumberFormat="1" applyFont="1" applyFill="1" applyBorder="1" applyAlignment="1">
      <alignment vertical="center"/>
    </xf>
    <xf numFmtId="44" fontId="22" fillId="17" borderId="1" xfId="1" applyFont="1" applyFill="1" applyBorder="1" applyAlignment="1">
      <alignment horizontal="center" vertical="center"/>
    </xf>
    <xf numFmtId="0" fontId="17" fillId="0" borderId="0" xfId="0" applyFont="1" applyAlignment="1">
      <alignment vertical="center"/>
    </xf>
    <xf numFmtId="44" fontId="17" fillId="0" borderId="0" xfId="0" applyNumberFormat="1" applyFont="1" applyAlignment="1">
      <alignment horizontal="center" vertical="center" wrapText="1"/>
    </xf>
    <xf numFmtId="44" fontId="22" fillId="0" borderId="0" xfId="1" applyFont="1" applyFill="1" applyBorder="1" applyAlignment="1">
      <alignment horizontal="center" vertical="center"/>
    </xf>
    <xf numFmtId="0" fontId="18" fillId="0" borderId="0" xfId="0" applyFont="1"/>
    <xf numFmtId="44" fontId="21" fillId="17" borderId="1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vertical="center"/>
    </xf>
    <xf numFmtId="44" fontId="0" fillId="0" borderId="1" xfId="0" applyNumberFormat="1" applyBorder="1" applyAlignment="1">
      <alignment horizontal="center" vertical="center"/>
    </xf>
    <xf numFmtId="0" fontId="20" fillId="0" borderId="1" xfId="0" applyFont="1" applyBorder="1" applyAlignment="1">
      <alignment horizontal="center"/>
    </xf>
    <xf numFmtId="44" fontId="20" fillId="0" borderId="1" xfId="0" applyNumberFormat="1" applyFont="1" applyBorder="1" applyAlignment="1">
      <alignment horizontal="center"/>
    </xf>
    <xf numFmtId="44" fontId="0" fillId="0" borderId="1" xfId="0" applyNumberFormat="1" applyBorder="1" applyAlignment="1">
      <alignment vertical="center"/>
    </xf>
    <xf numFmtId="44" fontId="21" fillId="20" borderId="1" xfId="0" applyNumberFormat="1" applyFont="1" applyFill="1" applyBorder="1" applyAlignment="1">
      <alignment horizontal="center" vertical="center" wrapText="1"/>
    </xf>
    <xf numFmtId="43" fontId="0" fillId="0" borderId="0" xfId="7" applyFont="1"/>
    <xf numFmtId="43" fontId="0" fillId="0" borderId="0" xfId="0" applyNumberFormat="1"/>
    <xf numFmtId="0" fontId="14" fillId="0" borderId="2" xfId="2" applyFont="1" applyBorder="1" applyAlignment="1">
      <alignment horizontal="left"/>
    </xf>
    <xf numFmtId="0" fontId="14" fillId="0" borderId="3" xfId="2" applyFont="1" applyBorder="1" applyAlignment="1">
      <alignment horizontal="left"/>
    </xf>
    <xf numFmtId="0" fontId="15" fillId="8" borderId="2" xfId="2" applyFont="1" applyFill="1" applyBorder="1" applyAlignment="1">
      <alignment horizontal="center"/>
    </xf>
    <xf numFmtId="0" fontId="15" fillId="8" borderId="3" xfId="2" applyFont="1" applyFill="1" applyBorder="1" applyAlignment="1">
      <alignment horizontal="center"/>
    </xf>
    <xf numFmtId="0" fontId="16" fillId="0" borderId="2" xfId="2" applyFont="1" applyBorder="1" applyAlignment="1">
      <alignment horizontal="left"/>
    </xf>
    <xf numFmtId="0" fontId="16" fillId="0" borderId="3" xfId="2" applyFont="1" applyBorder="1" applyAlignment="1">
      <alignment horizontal="left"/>
    </xf>
    <xf numFmtId="0" fontId="16" fillId="0" borderId="2" xfId="2" applyFont="1" applyBorder="1"/>
    <xf numFmtId="0" fontId="16" fillId="0" borderId="3" xfId="2" applyFont="1" applyBorder="1"/>
    <xf numFmtId="0" fontId="17" fillId="8" borderId="2" xfId="2" applyFont="1" applyFill="1" applyBorder="1"/>
    <xf numFmtId="0" fontId="17" fillId="8" borderId="3" xfId="2" applyFont="1" applyFill="1" applyBorder="1"/>
    <xf numFmtId="164" fontId="4" fillId="0" borderId="0" xfId="0" applyNumberFormat="1" applyFont="1" applyAlignment="1">
      <alignment horizontal="center" vertical="center"/>
    </xf>
    <xf numFmtId="0" fontId="6" fillId="21" borderId="1" xfId="0" applyFont="1" applyFill="1" applyBorder="1" applyAlignment="1">
      <alignment horizontal="center" vertical="center"/>
    </xf>
    <xf numFmtId="44" fontId="6" fillId="21" borderId="1" xfId="0" applyNumberFormat="1" applyFont="1" applyFill="1" applyBorder="1" applyAlignment="1">
      <alignment horizontal="center" vertical="center"/>
    </xf>
    <xf numFmtId="10" fontId="14" fillId="0" borderId="0" xfId="8" applyNumberFormat="1" applyFont="1" applyAlignment="1"/>
    <xf numFmtId="13" fontId="0" fillId="0" borderId="0" xfId="3" applyNumberFormat="1" applyFont="1"/>
    <xf numFmtId="10" fontId="14" fillId="6" borderId="0" xfId="2" applyNumberFormat="1" applyFont="1" applyFill="1"/>
    <xf numFmtId="10" fontId="14" fillId="0" borderId="0" xfId="2" applyNumberFormat="1" applyFont="1" applyAlignment="1">
      <alignment wrapText="1"/>
    </xf>
    <xf numFmtId="44" fontId="16" fillId="0" borderId="1" xfId="9" applyFont="1" applyBorder="1" applyAlignment="1">
      <alignment horizontal="center" vertical="center"/>
    </xf>
    <xf numFmtId="44" fontId="16" fillId="0" borderId="1" xfId="9" applyFont="1" applyBorder="1" applyAlignment="1">
      <alignment horizontal="center" vertical="center"/>
    </xf>
    <xf numFmtId="44" fontId="0" fillId="0" borderId="1" xfId="0" applyNumberFormat="1" applyBorder="1" applyAlignment="1">
      <alignment horizontal="center" vertical="center"/>
    </xf>
    <xf numFmtId="44" fontId="0" fillId="0" borderId="1" xfId="0" applyNumberFormat="1" applyBorder="1" applyAlignment="1">
      <alignment vertical="center" wrapText="1"/>
    </xf>
    <xf numFmtId="44" fontId="0" fillId="0" borderId="2" xfId="0" applyNumberFormat="1" applyBorder="1" applyAlignment="1">
      <alignment vertical="center" wrapText="1"/>
    </xf>
    <xf numFmtId="44" fontId="0" fillId="0" borderId="1" xfId="0" applyNumberFormat="1" applyBorder="1" applyAlignment="1">
      <alignment vertical="center" wrapText="1"/>
    </xf>
    <xf numFmtId="44" fontId="0" fillId="0" borderId="2" xfId="0" applyNumberFormat="1" applyBorder="1" applyAlignment="1">
      <alignment vertical="center" wrapText="1"/>
    </xf>
    <xf numFmtId="165" fontId="16" fillId="0" borderId="1" xfId="3" applyFont="1" applyBorder="1" applyAlignment="1" applyProtection="1">
      <alignment horizontal="left"/>
    </xf>
    <xf numFmtId="43" fontId="14" fillId="0" borderId="0" xfId="2" applyNumberFormat="1" applyFont="1"/>
    <xf numFmtId="165" fontId="16" fillId="0" borderId="0" xfId="3" applyFont="1" applyBorder="1" applyAlignment="1" applyProtection="1">
      <alignment horizontal="left"/>
    </xf>
    <xf numFmtId="167" fontId="6" fillId="0" borderId="0" xfId="8" applyNumberFormat="1" applyFont="1"/>
    <xf numFmtId="10" fontId="14" fillId="6" borderId="0" xfId="2" applyNumberFormat="1" applyFont="1" applyFill="1" applyAlignment="1">
      <alignment wrapText="1"/>
    </xf>
    <xf numFmtId="9" fontId="14" fillId="0" borderId="0" xfId="8" applyFont="1"/>
    <xf numFmtId="10" fontId="14" fillId="0" borderId="0" xfId="8" applyNumberFormat="1" applyFont="1"/>
    <xf numFmtId="168" fontId="14" fillId="0" borderId="0" xfId="8" applyNumberFormat="1" applyFont="1"/>
    <xf numFmtId="165" fontId="16" fillId="0" borderId="1" xfId="3" applyFont="1" applyBorder="1" applyAlignment="1" applyProtection="1">
      <alignment horizontal="left"/>
    </xf>
    <xf numFmtId="165" fontId="17" fillId="8" borderId="1" xfId="3" applyFont="1" applyFill="1" applyBorder="1" applyAlignment="1" applyProtection="1">
      <alignment horizontal="left"/>
    </xf>
    <xf numFmtId="0" fontId="14" fillId="0" borderId="0" xfId="8" applyNumberFormat="1" applyFont="1"/>
    <xf numFmtId="10" fontId="14" fillId="0" borderId="0" xfId="2" applyNumberFormat="1" applyFont="1" applyAlignment="1">
      <alignment horizontal="center"/>
    </xf>
    <xf numFmtId="0" fontId="14" fillId="0" borderId="0" xfId="2" applyFont="1" applyAlignment="1"/>
    <xf numFmtId="0" fontId="16" fillId="6" borderId="2" xfId="2" applyFont="1" applyFill="1" applyBorder="1" applyAlignment="1">
      <alignment horizontal="left" vertical="center"/>
    </xf>
    <xf numFmtId="0" fontId="16" fillId="6" borderId="3" xfId="2" applyFont="1" applyFill="1" applyBorder="1" applyAlignment="1">
      <alignment horizontal="left" vertical="center"/>
    </xf>
    <xf numFmtId="0" fontId="16" fillId="6" borderId="4" xfId="2" applyFont="1" applyFill="1" applyBorder="1" applyAlignment="1">
      <alignment horizontal="left" vertical="center"/>
    </xf>
    <xf numFmtId="0" fontId="16" fillId="0" borderId="5" xfId="2" applyFon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4" fillId="0" borderId="2" xfId="2" applyFont="1" applyBorder="1" applyAlignment="1">
      <alignment horizontal="left"/>
    </xf>
    <xf numFmtId="0" fontId="14" fillId="0" borderId="3" xfId="2" applyFont="1" applyBorder="1" applyAlignment="1">
      <alignment horizontal="left"/>
    </xf>
    <xf numFmtId="0" fontId="14" fillId="0" borderId="0" xfId="2" applyFont="1" applyFill="1"/>
    <xf numFmtId="13" fontId="0" fillId="0" borderId="0" xfId="3" applyNumberFormat="1" applyFont="1" applyFill="1"/>
    <xf numFmtId="0" fontId="15" fillId="8" borderId="1" xfId="2" applyFont="1" applyFill="1" applyBorder="1" applyAlignment="1">
      <alignment horizontal="center" vertical="center"/>
    </xf>
    <xf numFmtId="0" fontId="14" fillId="0" borderId="1" xfId="2" applyFont="1" applyBorder="1" applyAlignment="1">
      <alignment horizontal="center" vertical="center"/>
    </xf>
    <xf numFmtId="0" fontId="16" fillId="0" borderId="1" xfId="2" applyFont="1" applyBorder="1" applyAlignment="1">
      <alignment horizontal="center" vertical="center"/>
    </xf>
    <xf numFmtId="0" fontId="14" fillId="0" borderId="1" xfId="2" applyFont="1" applyBorder="1" applyAlignment="1">
      <alignment horizontal="center" vertical="center" wrapText="1"/>
    </xf>
    <xf numFmtId="0" fontId="14" fillId="5" borderId="1" xfId="2" applyFont="1" applyFill="1" applyBorder="1" applyAlignment="1">
      <alignment vertical="center" wrapText="1"/>
    </xf>
    <xf numFmtId="0" fontId="0" fillId="0" borderId="0" xfId="0" applyAlignment="1">
      <alignment vertical="center" wrapText="1"/>
    </xf>
    <xf numFmtId="0" fontId="16" fillId="0" borderId="1" xfId="2" applyFont="1" applyBorder="1" applyAlignment="1">
      <alignment horizontal="center" vertical="center" wrapText="1"/>
    </xf>
    <xf numFmtId="166" fontId="15" fillId="8" borderId="1" xfId="2" applyNumberFormat="1" applyFont="1" applyFill="1" applyBorder="1" applyAlignment="1">
      <alignment horizontal="center" vertical="center"/>
    </xf>
    <xf numFmtId="0" fontId="16" fillId="5" borderId="1" xfId="2" applyFont="1" applyFill="1" applyBorder="1" applyAlignment="1">
      <alignment vertical="center" wrapText="1"/>
    </xf>
    <xf numFmtId="167" fontId="14" fillId="5" borderId="1" xfId="8" applyNumberFormat="1" applyFont="1" applyFill="1" applyBorder="1" applyAlignment="1">
      <alignment horizontal="center" vertical="center"/>
    </xf>
    <xf numFmtId="10" fontId="14" fillId="5" borderId="1" xfId="8" applyNumberFormat="1" applyFont="1" applyFill="1" applyBorder="1" applyAlignment="1">
      <alignment horizontal="center" vertical="center"/>
    </xf>
    <xf numFmtId="165" fontId="16" fillId="0" borderId="1" xfId="3" applyFont="1" applyBorder="1" applyAlignment="1" applyProtection="1">
      <alignment horizontal="center" vertical="center" wrapText="1"/>
    </xf>
    <xf numFmtId="0" fontId="14" fillId="5" borderId="1" xfId="2" applyFont="1" applyFill="1" applyBorder="1" applyAlignment="1">
      <alignment horizontal="center" vertical="center"/>
    </xf>
    <xf numFmtId="10" fontId="16" fillId="5" borderId="1" xfId="8" applyNumberFormat="1" applyFont="1" applyFill="1" applyBorder="1" applyAlignment="1">
      <alignment horizontal="center" vertical="center"/>
    </xf>
    <xf numFmtId="9" fontId="14" fillId="5" borderId="1" xfId="8" applyNumberFormat="1" applyFont="1" applyFill="1" applyBorder="1" applyAlignment="1">
      <alignment horizontal="center" vertical="center"/>
    </xf>
    <xf numFmtId="167" fontId="16" fillId="5" borderId="1" xfId="8" applyNumberFormat="1" applyFont="1" applyFill="1" applyBorder="1" applyAlignment="1">
      <alignment horizontal="center" vertical="center"/>
    </xf>
    <xf numFmtId="0" fontId="16" fillId="0" borderId="0" xfId="2" applyFont="1" applyBorder="1" applyAlignment="1">
      <alignment horizontal="center" vertical="center"/>
    </xf>
    <xf numFmtId="167" fontId="16" fillId="5" borderId="0" xfId="8" applyNumberFormat="1" applyFont="1" applyFill="1" applyBorder="1" applyAlignment="1">
      <alignment horizontal="center" vertical="center"/>
    </xf>
    <xf numFmtId="10" fontId="6" fillId="0" borderId="1" xfId="0" applyNumberFormat="1" applyFont="1" applyBorder="1" applyAlignment="1">
      <alignment horizontal="center" vertical="center"/>
    </xf>
    <xf numFmtId="10" fontId="6" fillId="0" borderId="0" xfId="0" applyNumberFormat="1" applyFont="1" applyBorder="1" applyAlignment="1">
      <alignment horizontal="center" vertical="center"/>
    </xf>
    <xf numFmtId="165" fontId="16" fillId="0" borderId="0" xfId="3" applyFont="1" applyBorder="1" applyAlignment="1" applyProtection="1">
      <alignment horizontal="left" vertical="center"/>
    </xf>
    <xf numFmtId="165" fontId="16" fillId="0" borderId="1" xfId="3" applyFont="1" applyBorder="1" applyAlignment="1" applyProtection="1">
      <alignment horizontal="center" vertical="center"/>
    </xf>
    <xf numFmtId="165" fontId="16" fillId="5" borderId="1" xfId="3" applyFont="1" applyFill="1" applyBorder="1" applyAlignment="1" applyProtection="1">
      <alignment horizontal="center" vertical="center"/>
    </xf>
    <xf numFmtId="165" fontId="14" fillId="0" borderId="1" xfId="3" applyFont="1" applyBorder="1" applyAlignment="1" applyProtection="1">
      <alignment horizontal="center" vertical="center"/>
    </xf>
    <xf numFmtId="0" fontId="0" fillId="0" borderId="1" xfId="0" applyBorder="1" applyAlignment="1">
      <alignment vertical="center" wrapText="1"/>
    </xf>
    <xf numFmtId="0" fontId="24" fillId="0" borderId="1" xfId="0" applyFont="1" applyBorder="1" applyAlignment="1">
      <alignment vertical="center" wrapText="1"/>
    </xf>
    <xf numFmtId="0" fontId="24" fillId="0" borderId="1" xfId="0" applyFont="1" applyBorder="1" applyAlignment="1">
      <alignment vertical="center"/>
    </xf>
    <xf numFmtId="167" fontId="0" fillId="0" borderId="0" xfId="8" applyNumberFormat="1" applyFont="1"/>
    <xf numFmtId="0" fontId="15" fillId="8" borderId="1" xfId="2" applyFont="1" applyFill="1" applyBorder="1" applyAlignment="1">
      <alignment horizontal="center" vertical="center" wrapText="1"/>
    </xf>
    <xf numFmtId="0" fontId="16" fillId="5" borderId="0" xfId="2" applyFont="1" applyFill="1" applyBorder="1" applyAlignment="1">
      <alignment vertical="center" wrapText="1"/>
    </xf>
    <xf numFmtId="0" fontId="15" fillId="8" borderId="2" xfId="2" applyFont="1" applyFill="1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44" fontId="17" fillId="0" borderId="0" xfId="0" applyNumberFormat="1" applyFont="1" applyFill="1" applyAlignment="1">
      <alignment horizontal="left" vertical="center"/>
    </xf>
    <xf numFmtId="0" fontId="24" fillId="0" borderId="1" xfId="0" applyFont="1" applyFill="1" applyBorder="1" applyAlignment="1">
      <alignment vertical="center" wrapText="1"/>
    </xf>
    <xf numFmtId="0" fontId="0" fillId="0" borderId="1" xfId="0" applyFill="1" applyBorder="1" applyAlignment="1">
      <alignment horizontal="center" vertical="center"/>
    </xf>
    <xf numFmtId="0" fontId="0" fillId="0" borderId="0" xfId="0" applyFill="1" applyAlignment="1">
      <alignment vertical="center"/>
    </xf>
    <xf numFmtId="10" fontId="6" fillId="0" borderId="0" xfId="2" applyNumberFormat="1" applyFill="1"/>
    <xf numFmtId="0" fontId="6" fillId="0" borderId="0" xfId="2" applyFill="1"/>
    <xf numFmtId="10" fontId="14" fillId="22" borderId="4" xfId="4" applyNumberFormat="1" applyFont="1" applyFill="1" applyBorder="1" applyAlignment="1" applyProtection="1">
      <alignment horizontal="center"/>
    </xf>
    <xf numFmtId="165" fontId="14" fillId="22" borderId="1" xfId="3" applyFont="1" applyFill="1" applyBorder="1" applyProtection="1">
      <protection locked="0"/>
    </xf>
    <xf numFmtId="10" fontId="6" fillId="24" borderId="1" xfId="0" applyNumberFormat="1" applyFont="1" applyFill="1" applyBorder="1" applyAlignment="1">
      <alignment horizontal="center"/>
    </xf>
    <xf numFmtId="10" fontId="16" fillId="22" borderId="1" xfId="2" applyNumberFormat="1" applyFont="1" applyFill="1" applyBorder="1" applyAlignment="1">
      <alignment horizontal="center"/>
    </xf>
    <xf numFmtId="44" fontId="0" fillId="0" borderId="0" xfId="0" applyNumberFormat="1" applyAlignment="1">
      <alignment horizontal="center"/>
    </xf>
    <xf numFmtId="44" fontId="0" fillId="0" borderId="6" xfId="0" applyNumberFormat="1" applyBorder="1" applyAlignment="1">
      <alignment horizontal="center"/>
    </xf>
    <xf numFmtId="0" fontId="0" fillId="0" borderId="6" xfId="0" applyBorder="1" applyAlignment="1">
      <alignment horizontal="center"/>
    </xf>
    <xf numFmtId="0" fontId="9" fillId="0" borderId="0" xfId="0" applyFont="1" applyAlignment="1">
      <alignment horizontal="center" vertical="center"/>
    </xf>
    <xf numFmtId="0" fontId="7" fillId="4" borderId="2" xfId="0" applyFont="1" applyFill="1" applyBorder="1" applyAlignment="1">
      <alignment horizontal="center" vertical="center"/>
    </xf>
    <xf numFmtId="0" fontId="7" fillId="4" borderId="4" xfId="0" applyFont="1" applyFill="1" applyBorder="1" applyAlignment="1">
      <alignment horizontal="center" vertical="center"/>
    </xf>
    <xf numFmtId="44" fontId="4" fillId="3" borderId="1" xfId="0" applyNumberFormat="1" applyFont="1" applyFill="1" applyBorder="1" applyAlignment="1">
      <alignment horizontal="center" vertical="center"/>
    </xf>
    <xf numFmtId="164" fontId="4" fillId="3" borderId="12" xfId="0" applyNumberFormat="1" applyFont="1" applyFill="1" applyBorder="1" applyAlignment="1">
      <alignment horizontal="center" vertical="center"/>
    </xf>
    <xf numFmtId="164" fontId="4" fillId="3" borderId="11" xfId="0" applyNumberFormat="1" applyFont="1" applyFill="1" applyBorder="1" applyAlignment="1">
      <alignment horizontal="center" vertical="center"/>
    </xf>
    <xf numFmtId="164" fontId="4" fillId="3" borderId="10" xfId="0" applyNumberFormat="1" applyFont="1" applyFill="1" applyBorder="1" applyAlignment="1">
      <alignment horizontal="center" vertical="center"/>
    </xf>
    <xf numFmtId="164" fontId="4" fillId="3" borderId="9" xfId="0" applyNumberFormat="1" applyFont="1" applyFill="1" applyBorder="1" applyAlignment="1">
      <alignment horizontal="center" vertical="center"/>
    </xf>
    <xf numFmtId="0" fontId="7" fillId="21" borderId="2" xfId="0" applyFont="1" applyFill="1" applyBorder="1" applyAlignment="1">
      <alignment horizontal="center" vertical="center"/>
    </xf>
    <xf numFmtId="0" fontId="7" fillId="21" borderId="4" xfId="0" applyFont="1" applyFill="1" applyBorder="1" applyAlignment="1">
      <alignment horizontal="center" vertical="center"/>
    </xf>
    <xf numFmtId="0" fontId="20" fillId="16" borderId="2" xfId="0" applyFont="1" applyFill="1" applyBorder="1" applyAlignment="1">
      <alignment horizontal="center"/>
    </xf>
    <xf numFmtId="0" fontId="20" fillId="16" borderId="3" xfId="0" applyFont="1" applyFill="1" applyBorder="1" applyAlignment="1">
      <alignment horizontal="center"/>
    </xf>
    <xf numFmtId="0" fontId="20" fillId="16" borderId="4" xfId="0" applyFont="1" applyFill="1" applyBorder="1" applyAlignment="1">
      <alignment horizontal="center"/>
    </xf>
    <xf numFmtId="44" fontId="4" fillId="18" borderId="1" xfId="0" applyNumberFormat="1" applyFont="1" applyFill="1" applyBorder="1" applyAlignment="1">
      <alignment horizontal="center" vertical="center"/>
    </xf>
    <xf numFmtId="164" fontId="4" fillId="18" borderId="12" xfId="0" applyNumberFormat="1" applyFont="1" applyFill="1" applyBorder="1" applyAlignment="1">
      <alignment horizontal="center" vertical="center"/>
    </xf>
    <xf numFmtId="164" fontId="4" fillId="18" borderId="11" xfId="0" applyNumberFormat="1" applyFont="1" applyFill="1" applyBorder="1" applyAlignment="1">
      <alignment horizontal="center" vertical="center"/>
    </xf>
    <xf numFmtId="164" fontId="4" fillId="18" borderId="10" xfId="0" applyNumberFormat="1" applyFont="1" applyFill="1" applyBorder="1" applyAlignment="1">
      <alignment horizontal="center" vertical="center"/>
    </xf>
    <xf numFmtId="164" fontId="4" fillId="18" borderId="9" xfId="0" applyNumberFormat="1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44" fontId="7" fillId="4" borderId="2" xfId="0" applyNumberFormat="1" applyFont="1" applyFill="1" applyBorder="1" applyAlignment="1">
      <alignment horizontal="center" vertical="center"/>
    </xf>
    <xf numFmtId="44" fontId="7" fillId="4" borderId="4" xfId="0" applyNumberFormat="1" applyFont="1" applyFill="1" applyBorder="1" applyAlignment="1">
      <alignment horizontal="center" vertical="center"/>
    </xf>
    <xf numFmtId="44" fontId="20" fillId="16" borderId="2" xfId="0" applyNumberFormat="1" applyFont="1" applyFill="1" applyBorder="1" applyAlignment="1">
      <alignment horizontal="center"/>
    </xf>
    <xf numFmtId="44" fontId="20" fillId="16" borderId="4" xfId="0" applyNumberFormat="1" applyFont="1" applyFill="1" applyBorder="1" applyAlignment="1">
      <alignment horizontal="center"/>
    </xf>
    <xf numFmtId="44" fontId="20" fillId="19" borderId="1" xfId="0" applyNumberFormat="1" applyFont="1" applyFill="1" applyBorder="1" applyAlignment="1">
      <alignment horizontal="center"/>
    </xf>
    <xf numFmtId="0" fontId="20" fillId="19" borderId="1" xfId="0" applyFont="1" applyFill="1" applyBorder="1" applyAlignment="1">
      <alignment horizontal="center"/>
    </xf>
    <xf numFmtId="0" fontId="15" fillId="10" borderId="10" xfId="2" applyFont="1" applyFill="1" applyBorder="1" applyAlignment="1">
      <alignment horizontal="center" vertical="center"/>
    </xf>
    <xf numFmtId="0" fontId="15" fillId="10" borderId="8" xfId="2" applyFont="1" applyFill="1" applyBorder="1" applyAlignment="1">
      <alignment horizontal="center" vertical="center"/>
    </xf>
    <xf numFmtId="0" fontId="15" fillId="8" borderId="2" xfId="2" applyFont="1" applyFill="1" applyBorder="1" applyAlignment="1">
      <alignment horizontal="center" vertical="center"/>
    </xf>
    <xf numFmtId="0" fontId="15" fillId="8" borderId="4" xfId="2" applyFont="1" applyFill="1" applyBorder="1" applyAlignment="1">
      <alignment horizontal="center" vertical="center"/>
    </xf>
    <xf numFmtId="0" fontId="14" fillId="5" borderId="2" xfId="2" applyFont="1" applyFill="1" applyBorder="1" applyAlignment="1">
      <alignment horizontal="left" vertical="center" wrapText="1"/>
    </xf>
    <xf numFmtId="0" fontId="14" fillId="5" borderId="4" xfId="2" applyFont="1" applyFill="1" applyBorder="1" applyAlignment="1">
      <alignment horizontal="left" vertical="center" wrapText="1"/>
    </xf>
    <xf numFmtId="0" fontId="16" fillId="5" borderId="2" xfId="2" applyFont="1" applyFill="1" applyBorder="1" applyAlignment="1">
      <alignment horizontal="left" vertical="center" wrapText="1"/>
    </xf>
    <xf numFmtId="0" fontId="16" fillId="5" borderId="4" xfId="2" applyFont="1" applyFill="1" applyBorder="1" applyAlignment="1">
      <alignment horizontal="left" vertical="center" wrapText="1"/>
    </xf>
    <xf numFmtId="0" fontId="0" fillId="0" borderId="2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0" fillId="0" borderId="2" xfId="0" applyFill="1" applyBorder="1" applyAlignment="1">
      <alignment horizontal="left" vertical="center" wrapText="1"/>
    </xf>
    <xf numFmtId="0" fontId="0" fillId="0" borderId="4" xfId="0" applyFill="1" applyBorder="1" applyAlignment="1">
      <alignment horizontal="left" vertical="center" wrapText="1"/>
    </xf>
    <xf numFmtId="0" fontId="15" fillId="8" borderId="2" xfId="2" applyFont="1" applyFill="1" applyBorder="1" applyAlignment="1">
      <alignment horizontal="center" vertical="center" wrapText="1"/>
    </xf>
    <xf numFmtId="0" fontId="15" fillId="8" borderId="4" xfId="2" applyFont="1" applyFill="1" applyBorder="1" applyAlignment="1">
      <alignment horizontal="center" vertical="center" wrapText="1"/>
    </xf>
    <xf numFmtId="44" fontId="7" fillId="7" borderId="1" xfId="0" applyNumberFormat="1" applyFont="1" applyFill="1" applyBorder="1" applyAlignment="1">
      <alignment horizontal="center"/>
    </xf>
    <xf numFmtId="0" fontId="16" fillId="0" borderId="1" xfId="2" applyFont="1" applyBorder="1" applyAlignment="1">
      <alignment horizontal="left"/>
    </xf>
    <xf numFmtId="0" fontId="17" fillId="8" borderId="1" xfId="2" applyFont="1" applyFill="1" applyBorder="1" applyAlignment="1">
      <alignment horizontal="center"/>
    </xf>
    <xf numFmtId="164" fontId="4" fillId="3" borderId="0" xfId="0" applyNumberFormat="1" applyFont="1" applyFill="1" applyAlignment="1">
      <alignment horizontal="center" vertical="center"/>
    </xf>
    <xf numFmtId="165" fontId="16" fillId="0" borderId="1" xfId="3" applyFont="1" applyBorder="1" applyAlignment="1" applyProtection="1">
      <alignment horizontal="left"/>
    </xf>
    <xf numFmtId="0" fontId="14" fillId="5" borderId="1" xfId="2" applyFont="1" applyFill="1" applyBorder="1" applyAlignment="1">
      <alignment horizontal="left"/>
    </xf>
    <xf numFmtId="0" fontId="14" fillId="11" borderId="1" xfId="2" applyFont="1" applyFill="1" applyBorder="1" applyAlignment="1">
      <alignment horizontal="center"/>
    </xf>
    <xf numFmtId="14" fontId="14" fillId="5" borderId="1" xfId="2" applyNumberFormat="1" applyFont="1" applyFill="1" applyBorder="1" applyAlignment="1">
      <alignment horizontal="center"/>
    </xf>
    <xf numFmtId="0" fontId="14" fillId="5" borderId="1" xfId="2" applyFont="1" applyFill="1" applyBorder="1" applyAlignment="1">
      <alignment horizontal="center"/>
    </xf>
    <xf numFmtId="0" fontId="16" fillId="5" borderId="2" xfId="2" applyFont="1" applyFill="1" applyBorder="1" applyAlignment="1">
      <alignment horizontal="center"/>
    </xf>
    <xf numFmtId="0" fontId="16" fillId="5" borderId="3" xfId="2" applyFont="1" applyFill="1" applyBorder="1" applyAlignment="1">
      <alignment horizontal="center"/>
    </xf>
    <xf numFmtId="0" fontId="16" fillId="5" borderId="4" xfId="2" applyFont="1" applyFill="1" applyBorder="1" applyAlignment="1">
      <alignment horizontal="center"/>
    </xf>
    <xf numFmtId="0" fontId="14" fillId="5" borderId="2" xfId="2" applyFont="1" applyFill="1" applyBorder="1" applyAlignment="1">
      <alignment horizontal="left"/>
    </xf>
    <xf numFmtId="0" fontId="14" fillId="5" borderId="3" xfId="2" applyFont="1" applyFill="1" applyBorder="1" applyAlignment="1">
      <alignment horizontal="left"/>
    </xf>
    <xf numFmtId="0" fontId="14" fillId="0" borderId="1" xfId="2" applyFont="1" applyBorder="1" applyAlignment="1">
      <alignment horizontal="left"/>
    </xf>
    <xf numFmtId="0" fontId="14" fillId="0" borderId="2" xfId="2" applyFont="1" applyBorder="1" applyAlignment="1">
      <alignment horizontal="center"/>
    </xf>
    <xf numFmtId="0" fontId="14" fillId="0" borderId="4" xfId="2" applyFont="1" applyBorder="1" applyAlignment="1">
      <alignment horizontal="center"/>
    </xf>
    <xf numFmtId="0" fontId="3" fillId="2" borderId="0" xfId="0" applyFont="1" applyFill="1" applyAlignment="1">
      <alignment horizontal="center" vertical="center" wrapText="1"/>
    </xf>
    <xf numFmtId="0" fontId="14" fillId="5" borderId="0" xfId="2" applyFont="1" applyFill="1" applyAlignment="1">
      <alignment horizontal="center"/>
    </xf>
    <xf numFmtId="0" fontId="16" fillId="5" borderId="0" xfId="2" applyFont="1" applyFill="1" applyAlignment="1">
      <alignment horizontal="left"/>
    </xf>
    <xf numFmtId="0" fontId="14" fillId="0" borderId="0" xfId="2" applyFont="1" applyAlignment="1" applyProtection="1">
      <alignment horizontal="left"/>
      <protection locked="0"/>
    </xf>
    <xf numFmtId="0" fontId="15" fillId="5" borderId="0" xfId="2" applyFont="1" applyFill="1" applyAlignment="1">
      <alignment horizontal="center"/>
    </xf>
    <xf numFmtId="166" fontId="14" fillId="22" borderId="2" xfId="2" applyNumberFormat="1" applyFont="1" applyFill="1" applyBorder="1" applyAlignment="1">
      <alignment horizontal="center"/>
    </xf>
    <xf numFmtId="166" fontId="14" fillId="22" borderId="4" xfId="2" applyNumberFormat="1" applyFont="1" applyFill="1" applyBorder="1" applyAlignment="1">
      <alignment horizontal="center"/>
    </xf>
    <xf numFmtId="0" fontId="14" fillId="0" borderId="2" xfId="2" applyFont="1" applyBorder="1" applyAlignment="1">
      <alignment horizontal="center" wrapText="1"/>
    </xf>
    <xf numFmtId="0" fontId="14" fillId="0" borderId="4" xfId="2" applyFont="1" applyBorder="1" applyAlignment="1">
      <alignment horizontal="center" wrapText="1"/>
    </xf>
    <xf numFmtId="0" fontId="15" fillId="5" borderId="1" xfId="2" applyFont="1" applyFill="1" applyBorder="1" applyAlignment="1">
      <alignment horizontal="center"/>
    </xf>
    <xf numFmtId="0" fontId="15" fillId="8" borderId="1" xfId="2" applyFont="1" applyFill="1" applyBorder="1" applyAlignment="1">
      <alignment horizontal="center"/>
    </xf>
    <xf numFmtId="165" fontId="14" fillId="0" borderId="2" xfId="3" applyFont="1" applyBorder="1" applyAlignment="1" applyProtection="1">
      <alignment horizontal="center"/>
    </xf>
    <xf numFmtId="165" fontId="14" fillId="0" borderId="4" xfId="3" applyFont="1" applyBorder="1" applyAlignment="1" applyProtection="1">
      <alignment horizontal="center"/>
    </xf>
    <xf numFmtId="14" fontId="14" fillId="0" borderId="2" xfId="2" quotePrefix="1" applyNumberFormat="1" applyFont="1" applyBorder="1" applyAlignment="1">
      <alignment horizontal="center"/>
    </xf>
    <xf numFmtId="14" fontId="14" fillId="0" borderId="4" xfId="2" applyNumberFormat="1" applyFont="1" applyBorder="1" applyAlignment="1">
      <alignment horizontal="center"/>
    </xf>
    <xf numFmtId="0" fontId="14" fillId="0" borderId="6" xfId="2" applyFont="1" applyBorder="1" applyAlignment="1">
      <alignment horizontal="center"/>
    </xf>
    <xf numFmtId="0" fontId="15" fillId="10" borderId="2" xfId="2" applyFont="1" applyFill="1" applyBorder="1" applyAlignment="1">
      <alignment horizontal="center"/>
    </xf>
    <xf numFmtId="0" fontId="15" fillId="10" borderId="3" xfId="2" applyFont="1" applyFill="1" applyBorder="1" applyAlignment="1">
      <alignment horizontal="center"/>
    </xf>
    <xf numFmtId="0" fontId="15" fillId="10" borderId="4" xfId="2" applyFont="1" applyFill="1" applyBorder="1" applyAlignment="1">
      <alignment horizontal="center"/>
    </xf>
    <xf numFmtId="0" fontId="15" fillId="8" borderId="1" xfId="2" applyFont="1" applyFill="1" applyBorder="1" applyAlignment="1">
      <alignment horizontal="left"/>
    </xf>
    <xf numFmtId="0" fontId="16" fillId="5" borderId="1" xfId="2" applyFont="1" applyFill="1" applyBorder="1" applyAlignment="1">
      <alignment horizontal="left"/>
    </xf>
    <xf numFmtId="0" fontId="16" fillId="5" borderId="2" xfId="2" applyFont="1" applyFill="1" applyBorder="1" applyAlignment="1">
      <alignment horizontal="left"/>
    </xf>
    <xf numFmtId="0" fontId="16" fillId="5" borderId="3" xfId="2" applyFont="1" applyFill="1" applyBorder="1" applyAlignment="1">
      <alignment horizontal="left"/>
    </xf>
    <xf numFmtId="0" fontId="16" fillId="5" borderId="4" xfId="2" applyFont="1" applyFill="1" applyBorder="1" applyAlignment="1">
      <alignment horizontal="left"/>
    </xf>
    <xf numFmtId="166" fontId="15" fillId="8" borderId="2" xfId="2" applyNumberFormat="1" applyFont="1" applyFill="1" applyBorder="1" applyAlignment="1">
      <alignment horizontal="center"/>
    </xf>
    <xf numFmtId="166" fontId="15" fillId="8" borderId="4" xfId="2" applyNumberFormat="1" applyFont="1" applyFill="1" applyBorder="1" applyAlignment="1">
      <alignment horizontal="center"/>
    </xf>
    <xf numFmtId="165" fontId="16" fillId="0" borderId="2" xfId="3" applyFont="1" applyBorder="1" applyAlignment="1" applyProtection="1">
      <alignment horizontal="left"/>
    </xf>
    <xf numFmtId="165" fontId="16" fillId="0" borderId="4" xfId="3" applyFont="1" applyBorder="1" applyAlignment="1" applyProtection="1">
      <alignment horizontal="left"/>
    </xf>
    <xf numFmtId="165" fontId="17" fillId="0" borderId="2" xfId="3" applyFont="1" applyBorder="1" applyAlignment="1" applyProtection="1">
      <alignment horizontal="left"/>
    </xf>
    <xf numFmtId="165" fontId="17" fillId="0" borderId="4" xfId="3" applyFont="1" applyBorder="1" applyAlignment="1" applyProtection="1">
      <alignment horizontal="left"/>
    </xf>
    <xf numFmtId="165" fontId="14" fillId="0" borderId="2" xfId="3" applyFont="1" applyBorder="1" applyAlignment="1" applyProtection="1">
      <alignment horizontal="left"/>
    </xf>
    <xf numFmtId="165" fontId="14" fillId="0" borderId="4" xfId="3" applyFont="1" applyBorder="1" applyAlignment="1" applyProtection="1">
      <alignment horizontal="left"/>
    </xf>
    <xf numFmtId="165" fontId="16" fillId="5" borderId="2" xfId="3" applyFont="1" applyFill="1" applyBorder="1" applyAlignment="1" applyProtection="1">
      <alignment horizontal="left"/>
    </xf>
    <xf numFmtId="165" fontId="16" fillId="5" borderId="4" xfId="3" applyFont="1" applyFill="1" applyBorder="1" applyAlignment="1" applyProtection="1">
      <alignment horizontal="left"/>
    </xf>
    <xf numFmtId="0" fontId="15" fillId="8" borderId="2" xfId="2" applyFont="1" applyFill="1" applyBorder="1" applyAlignment="1">
      <alignment horizontal="left"/>
    </xf>
    <xf numFmtId="0" fontId="15" fillId="8" borderId="3" xfId="2" applyFont="1" applyFill="1" applyBorder="1" applyAlignment="1">
      <alignment horizontal="left"/>
    </xf>
    <xf numFmtId="0" fontId="15" fillId="8" borderId="4" xfId="2" applyFont="1" applyFill="1" applyBorder="1" applyAlignment="1">
      <alignment horizontal="left"/>
    </xf>
    <xf numFmtId="0" fontId="14" fillId="0" borderId="2" xfId="2" applyFont="1" applyBorder="1" applyAlignment="1">
      <alignment horizontal="left"/>
    </xf>
    <xf numFmtId="0" fontId="14" fillId="0" borderId="3" xfId="2" applyFont="1" applyBorder="1" applyAlignment="1">
      <alignment horizontal="left"/>
    </xf>
    <xf numFmtId="0" fontId="14" fillId="0" borderId="4" xfId="2" applyFont="1" applyBorder="1" applyAlignment="1">
      <alignment horizontal="left"/>
    </xf>
    <xf numFmtId="0" fontId="14" fillId="0" borderId="3" xfId="2" applyFont="1" applyBorder="1" applyAlignment="1">
      <alignment horizontal="center"/>
    </xf>
    <xf numFmtId="165" fontId="15" fillId="8" borderId="2" xfId="3" applyFont="1" applyFill="1" applyBorder="1" applyAlignment="1" applyProtection="1">
      <alignment horizontal="left"/>
    </xf>
    <xf numFmtId="165" fontId="15" fillId="8" borderId="4" xfId="3" applyFont="1" applyFill="1" applyBorder="1" applyAlignment="1" applyProtection="1">
      <alignment horizontal="left"/>
    </xf>
    <xf numFmtId="0" fontId="15" fillId="8" borderId="2" xfId="2" applyFont="1" applyFill="1" applyBorder="1" applyAlignment="1">
      <alignment horizontal="center"/>
    </xf>
    <xf numFmtId="0" fontId="15" fillId="8" borderId="3" xfId="2" applyFont="1" applyFill="1" applyBorder="1" applyAlignment="1">
      <alignment horizontal="center"/>
    </xf>
    <xf numFmtId="0" fontId="15" fillId="8" borderId="4" xfId="2" applyFont="1" applyFill="1" applyBorder="1" applyAlignment="1">
      <alignment horizontal="center"/>
    </xf>
    <xf numFmtId="0" fontId="14" fillId="0" borderId="7" xfId="2" applyFont="1" applyBorder="1" applyAlignment="1">
      <alignment horizontal="center" vertical="center"/>
    </xf>
    <xf numFmtId="0" fontId="14" fillId="0" borderId="5" xfId="2" applyFont="1" applyBorder="1" applyAlignment="1">
      <alignment horizontal="center" vertical="center"/>
    </xf>
    <xf numFmtId="165" fontId="10" fillId="6" borderId="12" xfId="3" applyFont="1" applyFill="1" applyBorder="1" applyAlignment="1" applyProtection="1">
      <alignment horizontal="center" vertical="center"/>
    </xf>
    <xf numFmtId="165" fontId="10" fillId="6" borderId="11" xfId="3" applyFont="1" applyFill="1" applyBorder="1" applyAlignment="1" applyProtection="1">
      <alignment horizontal="center" vertical="center"/>
    </xf>
    <xf numFmtId="165" fontId="17" fillId="6" borderId="10" xfId="3" applyFont="1" applyFill="1" applyBorder="1" applyAlignment="1" applyProtection="1">
      <alignment horizontal="center" vertical="center"/>
    </xf>
    <xf numFmtId="165" fontId="17" fillId="6" borderId="9" xfId="3" applyFont="1" applyFill="1" applyBorder="1" applyAlignment="1" applyProtection="1">
      <alignment horizontal="center" vertical="center"/>
    </xf>
    <xf numFmtId="0" fontId="16" fillId="0" borderId="2" xfId="2" applyFont="1" applyBorder="1" applyAlignment="1">
      <alignment horizontal="left" vertical="center"/>
    </xf>
    <xf numFmtId="0" fontId="16" fillId="0" borderId="3" xfId="2" applyFont="1" applyBorder="1" applyAlignment="1">
      <alignment horizontal="left" vertical="center"/>
    </xf>
    <xf numFmtId="0" fontId="16" fillId="0" borderId="4" xfId="2" applyFont="1" applyBorder="1" applyAlignment="1">
      <alignment horizontal="left" vertical="center"/>
    </xf>
    <xf numFmtId="165" fontId="17" fillId="0" borderId="2" xfId="3" applyFont="1" applyBorder="1" applyAlignment="1" applyProtection="1">
      <alignment horizontal="center" vertical="center"/>
    </xf>
    <xf numFmtId="165" fontId="17" fillId="0" borderId="4" xfId="3" applyFont="1" applyBorder="1" applyAlignment="1" applyProtection="1">
      <alignment horizontal="center" vertical="center"/>
    </xf>
    <xf numFmtId="165" fontId="17" fillId="22" borderId="2" xfId="3" applyFont="1" applyFill="1" applyBorder="1" applyAlignment="1" applyProtection="1">
      <alignment horizontal="center" vertical="center"/>
    </xf>
    <xf numFmtId="165" fontId="17" fillId="22" borderId="4" xfId="3" applyFont="1" applyFill="1" applyBorder="1" applyAlignment="1" applyProtection="1">
      <alignment horizontal="center" vertical="center"/>
    </xf>
    <xf numFmtId="165" fontId="15" fillId="8" borderId="1" xfId="3" applyFont="1" applyFill="1" applyBorder="1" applyAlignment="1" applyProtection="1">
      <alignment horizontal="left"/>
    </xf>
    <xf numFmtId="0" fontId="14" fillId="0" borderId="12" xfId="2" applyFont="1" applyBorder="1" applyAlignment="1">
      <alignment horizontal="left" vertical="center"/>
    </xf>
    <xf numFmtId="0" fontId="14" fillId="0" borderId="11" xfId="2" applyFont="1" applyBorder="1" applyAlignment="1">
      <alignment horizontal="left" vertical="center"/>
    </xf>
    <xf numFmtId="0" fontId="14" fillId="0" borderId="10" xfId="2" applyFont="1" applyBorder="1" applyAlignment="1">
      <alignment horizontal="left" vertical="center"/>
    </xf>
    <xf numFmtId="0" fontId="14" fillId="0" borderId="9" xfId="2" applyFont="1" applyBorder="1" applyAlignment="1">
      <alignment horizontal="left" vertical="center"/>
    </xf>
    <xf numFmtId="165" fontId="17" fillId="0" borderId="12" xfId="3" applyFont="1" applyBorder="1" applyAlignment="1" applyProtection="1">
      <alignment horizontal="center" vertical="center"/>
    </xf>
    <xf numFmtId="165" fontId="17" fillId="0" borderId="11" xfId="3" applyFont="1" applyBorder="1" applyAlignment="1" applyProtection="1">
      <alignment horizontal="center" vertical="center"/>
    </xf>
    <xf numFmtId="165" fontId="17" fillId="0" borderId="10" xfId="3" applyFont="1" applyBorder="1" applyAlignment="1" applyProtection="1">
      <alignment horizontal="center" vertical="center"/>
    </xf>
    <xf numFmtId="165" fontId="17" fillId="0" borderId="9" xfId="3" applyFont="1" applyBorder="1" applyAlignment="1" applyProtection="1">
      <alignment horizontal="center" vertical="center"/>
    </xf>
    <xf numFmtId="0" fontId="17" fillId="5" borderId="0" xfId="2" applyFont="1" applyFill="1" applyAlignment="1">
      <alignment horizontal="center"/>
    </xf>
    <xf numFmtId="0" fontId="16" fillId="5" borderId="8" xfId="2" applyFont="1" applyFill="1" applyBorder="1" applyAlignment="1">
      <alignment horizontal="center"/>
    </xf>
    <xf numFmtId="0" fontId="17" fillId="8" borderId="1" xfId="2" applyFont="1" applyFill="1" applyBorder="1" applyAlignment="1">
      <alignment horizontal="left"/>
    </xf>
    <xf numFmtId="0" fontId="14" fillId="0" borderId="0" xfId="2" applyFont="1" applyAlignment="1">
      <alignment horizontal="center"/>
    </xf>
    <xf numFmtId="0" fontId="1" fillId="6" borderId="2" xfId="2" applyFont="1" applyFill="1" applyBorder="1" applyAlignment="1">
      <alignment horizontal="left" vertical="center"/>
    </xf>
    <xf numFmtId="0" fontId="1" fillId="6" borderId="3" xfId="2" applyFont="1" applyFill="1" applyBorder="1" applyAlignment="1">
      <alignment horizontal="left" vertical="center"/>
    </xf>
    <xf numFmtId="0" fontId="1" fillId="6" borderId="4" xfId="2" applyFont="1" applyFill="1" applyBorder="1" applyAlignment="1">
      <alignment horizontal="left" vertical="center"/>
    </xf>
    <xf numFmtId="165" fontId="16" fillId="25" borderId="1" xfId="3" applyFont="1" applyFill="1" applyBorder="1" applyAlignment="1" applyProtection="1">
      <alignment horizontal="left"/>
    </xf>
    <xf numFmtId="0" fontId="16" fillId="0" borderId="1" xfId="2" applyFont="1" applyBorder="1" applyAlignment="1">
      <alignment horizontal="right"/>
    </xf>
    <xf numFmtId="0" fontId="16" fillId="6" borderId="2" xfId="2" applyFont="1" applyFill="1" applyBorder="1" applyAlignment="1">
      <alignment horizontal="left" vertical="center"/>
    </xf>
    <xf numFmtId="0" fontId="16" fillId="6" borderId="3" xfId="2" applyFont="1" applyFill="1" applyBorder="1" applyAlignment="1">
      <alignment horizontal="left" vertical="center"/>
    </xf>
    <xf numFmtId="0" fontId="16" fillId="6" borderId="4" xfId="2" applyFont="1" applyFill="1" applyBorder="1" applyAlignment="1">
      <alignment horizontal="left" vertical="center"/>
    </xf>
    <xf numFmtId="0" fontId="17" fillId="8" borderId="2" xfId="2" applyFont="1" applyFill="1" applyBorder="1" applyAlignment="1">
      <alignment horizontal="center"/>
    </xf>
    <xf numFmtId="0" fontId="17" fillId="8" borderId="3" xfId="2" applyFont="1" applyFill="1" applyBorder="1" applyAlignment="1">
      <alignment horizontal="center"/>
    </xf>
    <xf numFmtId="0" fontId="17" fillId="8" borderId="4" xfId="2" applyFont="1" applyFill="1" applyBorder="1" applyAlignment="1">
      <alignment horizontal="center"/>
    </xf>
    <xf numFmtId="0" fontId="16" fillId="5" borderId="7" xfId="2" applyFont="1" applyFill="1" applyBorder="1" applyAlignment="1">
      <alignment horizontal="left" vertical="center"/>
    </xf>
    <xf numFmtId="0" fontId="16" fillId="5" borderId="5" xfId="2" applyFont="1" applyFill="1" applyBorder="1" applyAlignment="1">
      <alignment horizontal="left" vertical="center"/>
    </xf>
    <xf numFmtId="165" fontId="17" fillId="8" borderId="1" xfId="3" applyFont="1" applyFill="1" applyBorder="1" applyAlignment="1" applyProtection="1">
      <alignment horizontal="left"/>
    </xf>
    <xf numFmtId="0" fontId="11" fillId="5" borderId="0" xfId="2" applyFont="1" applyFill="1" applyAlignment="1">
      <alignment horizontal="left"/>
    </xf>
    <xf numFmtId="0" fontId="14" fillId="23" borderId="13" xfId="2" applyFont="1" applyFill="1" applyBorder="1" applyAlignment="1">
      <alignment horizontal="center"/>
    </xf>
    <xf numFmtId="0" fontId="11" fillId="0" borderId="6" xfId="2" applyFont="1" applyBorder="1" applyAlignment="1">
      <alignment horizontal="center"/>
    </xf>
    <xf numFmtId="0" fontId="11" fillId="0" borderId="0" xfId="2" applyFont="1" applyAlignment="1">
      <alignment horizontal="center"/>
    </xf>
    <xf numFmtId="0" fontId="16" fillId="0" borderId="2" xfId="2" applyFont="1" applyBorder="1" applyAlignment="1">
      <alignment horizontal="left"/>
    </xf>
    <xf numFmtId="0" fontId="16" fillId="0" borderId="3" xfId="2" applyFont="1" applyBorder="1" applyAlignment="1">
      <alignment horizontal="left"/>
    </xf>
    <xf numFmtId="0" fontId="16" fillId="0" borderId="4" xfId="2" applyFont="1" applyBorder="1" applyAlignment="1">
      <alignment horizontal="left"/>
    </xf>
    <xf numFmtId="44" fontId="7" fillId="7" borderId="2" xfId="0" applyNumberFormat="1" applyFont="1" applyFill="1" applyBorder="1" applyAlignment="1">
      <alignment horizontal="center"/>
    </xf>
    <xf numFmtId="44" fontId="7" fillId="7" borderId="4" xfId="0" applyNumberFormat="1" applyFont="1" applyFill="1" applyBorder="1" applyAlignment="1">
      <alignment horizontal="center"/>
    </xf>
    <xf numFmtId="165" fontId="17" fillId="8" borderId="2" xfId="3" applyFont="1" applyFill="1" applyBorder="1" applyAlignment="1" applyProtection="1">
      <alignment horizontal="left"/>
    </xf>
    <xf numFmtId="165" fontId="17" fillId="8" borderId="4" xfId="3" applyFont="1" applyFill="1" applyBorder="1" applyAlignment="1" applyProtection="1">
      <alignment horizontal="left"/>
    </xf>
    <xf numFmtId="165" fontId="16" fillId="25" borderId="2" xfId="3" applyFont="1" applyFill="1" applyBorder="1" applyAlignment="1" applyProtection="1">
      <alignment horizontal="left"/>
    </xf>
    <xf numFmtId="165" fontId="16" fillId="25" borderId="4" xfId="3" applyFont="1" applyFill="1" applyBorder="1" applyAlignment="1" applyProtection="1">
      <alignment horizontal="left"/>
    </xf>
    <xf numFmtId="0" fontId="14" fillId="0" borderId="2" xfId="2" applyFont="1" applyBorder="1" applyAlignment="1">
      <alignment horizontal="left" vertical="center"/>
    </xf>
    <xf numFmtId="0" fontId="14" fillId="0" borderId="3" xfId="2" applyFont="1" applyBorder="1" applyAlignment="1">
      <alignment horizontal="left" vertical="center"/>
    </xf>
    <xf numFmtId="0" fontId="14" fillId="0" borderId="4" xfId="2" applyFont="1" applyBorder="1" applyAlignment="1">
      <alignment horizontal="left" vertical="center"/>
    </xf>
    <xf numFmtId="44" fontId="6" fillId="0" borderId="2" xfId="0" applyNumberFormat="1" applyFont="1" applyBorder="1" applyAlignment="1">
      <alignment horizontal="center"/>
    </xf>
    <xf numFmtId="44" fontId="6" fillId="0" borderId="4" xfId="0" applyNumberFormat="1" applyFont="1" applyBorder="1" applyAlignment="1">
      <alignment horizontal="center"/>
    </xf>
    <xf numFmtId="165" fontId="16" fillId="5" borderId="1" xfId="3" applyFont="1" applyFill="1" applyBorder="1" applyAlignment="1" applyProtection="1">
      <alignment horizontal="left"/>
    </xf>
    <xf numFmtId="165" fontId="14" fillId="0" borderId="5" xfId="3" applyFont="1" applyBorder="1" applyAlignment="1" applyProtection="1">
      <alignment horizontal="left"/>
    </xf>
    <xf numFmtId="165" fontId="17" fillId="0" borderId="1" xfId="3" applyFont="1" applyBorder="1" applyAlignment="1" applyProtection="1">
      <alignment horizontal="left"/>
    </xf>
    <xf numFmtId="166" fontId="15" fillId="8" borderId="1" xfId="2" applyNumberFormat="1" applyFont="1" applyFill="1" applyBorder="1" applyAlignment="1">
      <alignment horizontal="center"/>
    </xf>
    <xf numFmtId="0" fontId="17" fillId="8" borderId="2" xfId="2" applyFont="1" applyFill="1" applyBorder="1" applyAlignment="1">
      <alignment horizontal="left"/>
    </xf>
    <xf numFmtId="0" fontId="17" fillId="8" borderId="3" xfId="2" applyFont="1" applyFill="1" applyBorder="1" applyAlignment="1">
      <alignment horizontal="left"/>
    </xf>
    <xf numFmtId="0" fontId="17" fillId="8" borderId="4" xfId="2" applyFont="1" applyFill="1" applyBorder="1" applyAlignment="1">
      <alignment horizontal="left"/>
    </xf>
    <xf numFmtId="0" fontId="17" fillId="13" borderId="1" xfId="0" applyFont="1" applyFill="1" applyBorder="1" applyAlignment="1">
      <alignment horizontal="center" vertical="center"/>
    </xf>
    <xf numFmtId="0" fontId="18" fillId="0" borderId="1" xfId="0" applyFont="1" applyBorder="1" applyAlignment="1">
      <alignment horizontal="center" vertical="center"/>
    </xf>
    <xf numFmtId="0" fontId="23" fillId="0" borderId="1" xfId="0" applyFont="1" applyBorder="1" applyAlignment="1">
      <alignment horizontal="center" vertical="center"/>
    </xf>
    <xf numFmtId="0" fontId="20" fillId="12" borderId="1" xfId="0" applyFont="1" applyFill="1" applyBorder="1" applyAlignment="1">
      <alignment horizontal="center"/>
    </xf>
    <xf numFmtId="0" fontId="18" fillId="12" borderId="1" xfId="0" applyFont="1" applyFill="1" applyBorder="1" applyAlignment="1">
      <alignment horizontal="center" vertical="center" wrapText="1"/>
    </xf>
    <xf numFmtId="0" fontId="18" fillId="12" borderId="1" xfId="0" applyFont="1" applyFill="1" applyBorder="1" applyAlignment="1">
      <alignment horizontal="center" vertical="center"/>
    </xf>
  </cellXfs>
  <cellStyles count="11">
    <cellStyle name="Moeda" xfId="1" builtinId="4"/>
    <cellStyle name="Moeda 2" xfId="3" xr:uid="{8B70E7F1-8909-4CD1-8381-81DD6E926B92}"/>
    <cellStyle name="Moeda 3" xfId="6" xr:uid="{0DD2BB19-170A-4D28-8AA4-15AF515D2404}"/>
    <cellStyle name="Moeda 4" xfId="9" xr:uid="{38D4F02A-77C4-4568-BA5F-3148FA0D885B}"/>
    <cellStyle name="Normal" xfId="0" builtinId="0"/>
    <cellStyle name="Normal 2" xfId="2" xr:uid="{6072DE06-92C2-4B44-AE99-4FFB5839D3EF}"/>
    <cellStyle name="Normal 3" xfId="5" xr:uid="{FC591FE3-6FF9-4447-8AFB-C77B51039840}"/>
    <cellStyle name="Porcentagem" xfId="8" builtinId="5"/>
    <cellStyle name="Porcentagem 2" xfId="4" xr:uid="{6E5C758D-49D8-428E-B18A-E5EE6FFA3E32}"/>
    <cellStyle name="Vírgula" xfId="7" builtinId="3"/>
    <cellStyle name="Vírgula 2" xfId="10" xr:uid="{9E3E0987-8AAD-4563-8C71-D5A6AF5D42F0}"/>
  </cellStyles>
  <dxfs count="0"/>
  <tableStyles count="0" defaultTableStyle="TableStyleMedium2" defaultPivotStyle="PivotStyleLight16"/>
  <colors>
    <mruColors>
      <color rgb="FFFF7C80"/>
      <color rgb="FFFF5050"/>
      <color rgb="FFFF9900"/>
      <color rgb="FFD60093"/>
      <color rgb="FF3366CC"/>
      <color rgb="FF009999"/>
      <color rgb="FFFF9999"/>
      <color rgb="FFFF6699"/>
      <color rgb="FFCC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8.xml"/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comments" Target="../comments9.xml"/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0.xml"/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1.xml"/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2.xml"/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3.xml"/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comments" Target="../comments14.xml"/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comments" Target="../comments15.xml"/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comments" Target="../comments16.xml"/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7.x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8D7352-511F-419C-BD91-134230B587EA}">
  <sheetPr>
    <tabColor rgb="FFC00000"/>
  </sheetPr>
  <dimension ref="B1:U30"/>
  <sheetViews>
    <sheetView showGridLines="0" tabSelected="1" zoomScaleNormal="100" workbookViewId="0">
      <selection activeCell="F15" sqref="F15"/>
    </sheetView>
  </sheetViews>
  <sheetFormatPr defaultRowHeight="15" x14ac:dyDescent="0.25"/>
  <cols>
    <col min="1" max="1" width="3.5703125" customWidth="1"/>
    <col min="4" max="4" width="30.85546875" customWidth="1"/>
    <col min="5" max="5" width="23" customWidth="1"/>
    <col min="6" max="6" width="13.85546875" customWidth="1"/>
    <col min="7" max="7" width="16.85546875" customWidth="1"/>
    <col min="8" max="10" width="16.42578125" customWidth="1"/>
    <col min="11" max="14" width="10.7109375" customWidth="1"/>
    <col min="15" max="15" width="10.5703125" bestFit="1" customWidth="1"/>
    <col min="16" max="17" width="14.28515625" bestFit="1" customWidth="1"/>
    <col min="18" max="18" width="7" bestFit="1" customWidth="1"/>
    <col min="19" max="19" width="14.28515625" customWidth="1"/>
    <col min="20" max="21" width="14.28515625" bestFit="1" customWidth="1"/>
  </cols>
  <sheetData>
    <row r="1" spans="2:21" x14ac:dyDescent="0.25">
      <c r="C1" s="1"/>
      <c r="F1" s="1"/>
    </row>
    <row r="2" spans="2:21" ht="28.5" customHeight="1" x14ac:dyDescent="0.25">
      <c r="C2" s="212" t="s">
        <v>0</v>
      </c>
      <c r="D2" s="212"/>
      <c r="E2" s="212"/>
      <c r="F2" s="212"/>
      <c r="G2" s="212"/>
      <c r="H2" s="212"/>
      <c r="I2" s="212"/>
      <c r="J2" s="212"/>
      <c r="K2" s="212"/>
      <c r="L2" s="212"/>
      <c r="M2" s="212"/>
      <c r="N2" s="212"/>
    </row>
    <row r="3" spans="2:21" ht="28.5" customHeight="1" x14ac:dyDescent="0.25">
      <c r="C3" s="212"/>
      <c r="D3" s="212"/>
      <c r="E3" s="212"/>
      <c r="F3" s="212"/>
      <c r="G3" s="212"/>
      <c r="H3" s="212"/>
      <c r="I3" s="212"/>
      <c r="J3" s="212"/>
      <c r="K3" s="212"/>
      <c r="L3" s="212"/>
      <c r="M3" s="212"/>
      <c r="N3" s="212"/>
    </row>
    <row r="4" spans="2:21" x14ac:dyDescent="0.25">
      <c r="C4" s="1"/>
      <c r="F4" s="2"/>
    </row>
    <row r="5" spans="2:21" x14ac:dyDescent="0.25">
      <c r="C5" s="4"/>
      <c r="D5" s="4"/>
      <c r="E5" s="4"/>
      <c r="F5" s="4"/>
      <c r="G5" s="213" t="s">
        <v>1</v>
      </c>
      <c r="H5" s="214"/>
      <c r="I5" s="220" t="s">
        <v>2</v>
      </c>
      <c r="J5" s="221"/>
      <c r="K5" s="216" t="s">
        <v>3</v>
      </c>
      <c r="L5" s="217"/>
      <c r="M5" s="226" t="s">
        <v>4</v>
      </c>
      <c r="N5" s="227"/>
    </row>
    <row r="6" spans="2:21" ht="15.75" x14ac:dyDescent="0.25">
      <c r="B6" s="111" t="s">
        <v>221</v>
      </c>
      <c r="C6" s="93" t="s">
        <v>5</v>
      </c>
      <c r="D6" s="94" t="s">
        <v>6</v>
      </c>
      <c r="E6" s="94" t="s">
        <v>7</v>
      </c>
      <c r="F6" s="95" t="s">
        <v>8</v>
      </c>
      <c r="G6" s="96" t="s">
        <v>9</v>
      </c>
      <c r="H6" s="96" t="s">
        <v>10</v>
      </c>
      <c r="I6" s="131" t="s">
        <v>9</v>
      </c>
      <c r="J6" s="131" t="s">
        <v>10</v>
      </c>
      <c r="K6" s="218"/>
      <c r="L6" s="219"/>
      <c r="M6" s="228"/>
      <c r="N6" s="229"/>
    </row>
    <row r="7" spans="2:21" x14ac:dyDescent="0.25">
      <c r="B7" s="230" t="s">
        <v>222</v>
      </c>
      <c r="C7" s="3">
        <v>1</v>
      </c>
      <c r="D7" s="5" t="s">
        <v>11</v>
      </c>
      <c r="E7" s="3" t="s">
        <v>218</v>
      </c>
      <c r="F7" s="3">
        <v>1</v>
      </c>
      <c r="G7" s="51">
        <f>SUPERVISOR!H135</f>
        <v>12932.029083057267</v>
      </c>
      <c r="H7" s="51">
        <f t="shared" ref="H7:H22" si="0">G7*F7</f>
        <v>12932.029083057267</v>
      </c>
      <c r="I7" s="132">
        <f>SUPERVISOR!H153</f>
        <v>1718.8099525358668</v>
      </c>
      <c r="J7" s="132">
        <f>I7*F7</f>
        <v>1718.8099525358668</v>
      </c>
      <c r="K7" s="215">
        <f>H7*12</f>
        <v>155184.34899668721</v>
      </c>
      <c r="L7" s="215"/>
      <c r="M7" s="225">
        <f>H7*30</f>
        <v>387960.87249171798</v>
      </c>
      <c r="N7" s="225"/>
      <c r="O7" s="119"/>
      <c r="P7" s="118"/>
      <c r="Q7" s="118"/>
      <c r="R7" s="118"/>
      <c r="S7" s="118"/>
      <c r="T7" s="119"/>
      <c r="U7" s="119"/>
    </row>
    <row r="8" spans="2:21" x14ac:dyDescent="0.25">
      <c r="B8" s="230"/>
      <c r="C8" s="3">
        <v>2</v>
      </c>
      <c r="D8" s="5" t="s">
        <v>13</v>
      </c>
      <c r="E8" s="3" t="s">
        <v>12</v>
      </c>
      <c r="F8" s="3">
        <v>53</v>
      </c>
      <c r="G8" s="51">
        <f>SEDE!H135</f>
        <v>8108.2991540675439</v>
      </c>
      <c r="H8" s="51">
        <f t="shared" si="0"/>
        <v>429739.85516557982</v>
      </c>
      <c r="I8" s="132">
        <f>SEDE!H152</f>
        <v>1039.5308221032221</v>
      </c>
      <c r="J8" s="132">
        <f t="shared" ref="J8:J22" si="1">I8*F8</f>
        <v>55095.133571470775</v>
      </c>
      <c r="K8" s="215">
        <f>H8*12</f>
        <v>5156878.2619869579</v>
      </c>
      <c r="L8" s="215"/>
      <c r="M8" s="225">
        <f t="shared" ref="M8:M22" si="2">H8*30</f>
        <v>12892195.654967394</v>
      </c>
      <c r="N8" s="225"/>
      <c r="O8" s="118"/>
      <c r="P8" s="118"/>
      <c r="Q8" s="118"/>
      <c r="R8" s="118"/>
      <c r="S8" s="118"/>
      <c r="T8" s="119"/>
      <c r="U8" s="119"/>
    </row>
    <row r="9" spans="2:21" x14ac:dyDescent="0.25">
      <c r="B9" s="230"/>
      <c r="C9" s="3">
        <v>3</v>
      </c>
      <c r="D9" s="5" t="s">
        <v>13</v>
      </c>
      <c r="E9" s="3" t="s">
        <v>14</v>
      </c>
      <c r="F9" s="3">
        <v>3</v>
      </c>
      <c r="G9" s="51">
        <f>DEAIN!H136</f>
        <v>6437.1197478807417</v>
      </c>
      <c r="H9" s="51">
        <f t="shared" si="0"/>
        <v>19311.359243642226</v>
      </c>
      <c r="I9" s="132">
        <f>DEAIN!H153</f>
        <v>799.63909392555558</v>
      </c>
      <c r="J9" s="132">
        <f>I9*F9</f>
        <v>2398.9172817766666</v>
      </c>
      <c r="K9" s="215">
        <f>H9*12</f>
        <v>231736.31092370671</v>
      </c>
      <c r="L9" s="215"/>
      <c r="M9" s="225">
        <f t="shared" si="2"/>
        <v>579340.77730926673</v>
      </c>
      <c r="N9" s="225"/>
      <c r="O9" s="119"/>
      <c r="P9" s="118"/>
      <c r="Q9" s="118"/>
      <c r="R9" s="118"/>
      <c r="S9" s="118"/>
      <c r="T9" s="119"/>
      <c r="U9" s="119"/>
    </row>
    <row r="10" spans="2:21" x14ac:dyDescent="0.25">
      <c r="B10" s="230"/>
      <c r="C10" s="3">
        <v>4</v>
      </c>
      <c r="D10" s="5" t="s">
        <v>13</v>
      </c>
      <c r="E10" s="3" t="s">
        <v>15</v>
      </c>
      <c r="F10" s="3">
        <v>22</v>
      </c>
      <c r="G10" s="51">
        <f>DELEMIG_SDU!H135</f>
        <v>6423.4907908836576</v>
      </c>
      <c r="H10" s="51">
        <f t="shared" si="0"/>
        <v>141316.79739944046</v>
      </c>
      <c r="I10" s="132">
        <f>DELEMIG_SDU!H152</f>
        <v>799.63909392555558</v>
      </c>
      <c r="J10" s="132">
        <f t="shared" si="1"/>
        <v>17592.060066362224</v>
      </c>
      <c r="K10" s="215">
        <f t="shared" ref="K10:K22" si="3">H10*12</f>
        <v>1695801.5687932856</v>
      </c>
      <c r="L10" s="215"/>
      <c r="M10" s="225">
        <f t="shared" si="2"/>
        <v>4239503.9219832141</v>
      </c>
      <c r="N10" s="225"/>
      <c r="O10" s="119"/>
      <c r="P10" s="118"/>
      <c r="Q10" s="118"/>
      <c r="R10" s="118"/>
      <c r="S10" s="118"/>
      <c r="T10" s="119"/>
      <c r="U10" s="119"/>
    </row>
    <row r="11" spans="2:21" x14ac:dyDescent="0.25">
      <c r="B11" s="230"/>
      <c r="C11" s="3">
        <v>5</v>
      </c>
      <c r="D11" s="5" t="s">
        <v>13</v>
      </c>
      <c r="E11" s="3" t="s">
        <v>16</v>
      </c>
      <c r="F11" s="3">
        <v>3</v>
      </c>
      <c r="G11" s="51">
        <f>DELEMIG_LEBLON!H135</f>
        <v>6423.4907908836576</v>
      </c>
      <c r="H11" s="51">
        <f t="shared" si="0"/>
        <v>19270.472372650973</v>
      </c>
      <c r="I11" s="132">
        <f>DELEMIG_LEBLON!H152</f>
        <v>799.63909392555558</v>
      </c>
      <c r="J11" s="132">
        <f t="shared" si="1"/>
        <v>2398.9172817766666</v>
      </c>
      <c r="K11" s="215">
        <f t="shared" si="3"/>
        <v>231245.66847181169</v>
      </c>
      <c r="L11" s="215"/>
      <c r="M11" s="225">
        <f t="shared" si="2"/>
        <v>578114.17117952916</v>
      </c>
      <c r="N11" s="225"/>
      <c r="O11" s="119"/>
      <c r="P11" s="118"/>
      <c r="Q11" s="118"/>
      <c r="R11" s="118"/>
      <c r="S11" s="118"/>
      <c r="T11" s="119"/>
      <c r="U11" s="119"/>
    </row>
    <row r="12" spans="2:21" x14ac:dyDescent="0.25">
      <c r="B12" s="230"/>
      <c r="C12" s="3">
        <v>6</v>
      </c>
      <c r="D12" s="5" t="s">
        <v>13</v>
      </c>
      <c r="E12" s="3" t="s">
        <v>17</v>
      </c>
      <c r="F12" s="3">
        <v>5</v>
      </c>
      <c r="G12" s="51">
        <f>DELEMIG_RIO_SUL!H135</f>
        <v>6423.4907908836576</v>
      </c>
      <c r="H12" s="51">
        <f t="shared" si="0"/>
        <v>32117.453954418288</v>
      </c>
      <c r="I12" s="132">
        <f>DELEMIG_RIO_SUL!H152</f>
        <v>799.63909392555558</v>
      </c>
      <c r="J12" s="132">
        <f t="shared" si="1"/>
        <v>3998.195469627778</v>
      </c>
      <c r="K12" s="215">
        <f t="shared" si="3"/>
        <v>385409.44745301944</v>
      </c>
      <c r="L12" s="215"/>
      <c r="M12" s="225">
        <f t="shared" si="2"/>
        <v>963523.61863254861</v>
      </c>
      <c r="N12" s="225"/>
      <c r="O12" s="119"/>
      <c r="P12" s="118"/>
      <c r="Q12" s="118"/>
      <c r="R12" s="118"/>
      <c r="S12" s="118"/>
      <c r="T12" s="119"/>
      <c r="U12" s="119"/>
    </row>
    <row r="13" spans="2:21" x14ac:dyDescent="0.25">
      <c r="B13" s="230"/>
      <c r="C13" s="3">
        <v>7</v>
      </c>
      <c r="D13" s="5" t="s">
        <v>13</v>
      </c>
      <c r="E13" s="3" t="s">
        <v>18</v>
      </c>
      <c r="F13" s="3">
        <v>7</v>
      </c>
      <c r="G13" s="51">
        <f>DELEMIG_VIA_PARQUE!H135</f>
        <v>6423.4907908836576</v>
      </c>
      <c r="H13" s="51">
        <f t="shared" si="0"/>
        <v>44964.4355361856</v>
      </c>
      <c r="I13" s="132">
        <f>DELEMIG_VIA_PARQUE!H153</f>
        <v>799.63909392555558</v>
      </c>
      <c r="J13" s="132">
        <f t="shared" si="1"/>
        <v>5597.4736574788894</v>
      </c>
      <c r="K13" s="215">
        <f t="shared" si="3"/>
        <v>539573.2264342272</v>
      </c>
      <c r="L13" s="215"/>
      <c r="M13" s="225">
        <f t="shared" si="2"/>
        <v>1348933.0660855679</v>
      </c>
      <c r="N13" s="225"/>
      <c r="O13" s="119"/>
      <c r="P13" s="118"/>
      <c r="Q13" s="118"/>
      <c r="R13" s="118"/>
      <c r="S13" s="118"/>
      <c r="T13" s="119"/>
      <c r="U13" s="119"/>
    </row>
    <row r="14" spans="2:21" x14ac:dyDescent="0.25">
      <c r="B14" s="230"/>
      <c r="C14" s="3">
        <v>8</v>
      </c>
      <c r="D14" s="5" t="s">
        <v>13</v>
      </c>
      <c r="E14" s="3" t="s">
        <v>19</v>
      </c>
      <c r="F14" s="3">
        <v>1</v>
      </c>
      <c r="G14" s="51">
        <f>DEAER!H136</f>
        <v>6437.1197478807417</v>
      </c>
      <c r="H14" s="51">
        <f t="shared" si="0"/>
        <v>6437.1197478807417</v>
      </c>
      <c r="I14" s="132">
        <f>DEAER!H153</f>
        <v>799.63909392555558</v>
      </c>
      <c r="J14" s="132">
        <f t="shared" si="1"/>
        <v>799.63909392555558</v>
      </c>
      <c r="K14" s="215">
        <f t="shared" si="3"/>
        <v>77245.436974568904</v>
      </c>
      <c r="L14" s="215"/>
      <c r="M14" s="225">
        <f t="shared" si="2"/>
        <v>193113.59243642224</v>
      </c>
      <c r="N14" s="225"/>
      <c r="O14" s="119"/>
      <c r="P14" s="118"/>
      <c r="Q14" s="118"/>
      <c r="R14" s="118"/>
      <c r="S14" s="118"/>
      <c r="T14" s="119"/>
      <c r="U14" s="119"/>
    </row>
    <row r="15" spans="2:21" x14ac:dyDescent="0.25">
      <c r="B15" s="230"/>
      <c r="C15" s="3">
        <v>9</v>
      </c>
      <c r="D15" s="5" t="s">
        <v>13</v>
      </c>
      <c r="E15" s="3" t="s">
        <v>20</v>
      </c>
      <c r="F15" s="3">
        <v>5</v>
      </c>
      <c r="G15" s="51">
        <f>NIG!H135</f>
        <v>6462.9987321081471</v>
      </c>
      <c r="H15" s="51">
        <f t="shared" si="0"/>
        <v>32314.993660540735</v>
      </c>
      <c r="I15" s="132">
        <f>NIG!H152</f>
        <v>799.63909392555558</v>
      </c>
      <c r="J15" s="132">
        <f t="shared" si="1"/>
        <v>3998.195469627778</v>
      </c>
      <c r="K15" s="215">
        <f t="shared" si="3"/>
        <v>387779.92392648885</v>
      </c>
      <c r="L15" s="215"/>
      <c r="M15" s="225">
        <f t="shared" si="2"/>
        <v>969449.80981622206</v>
      </c>
      <c r="N15" s="225"/>
      <c r="O15" s="119"/>
      <c r="P15" s="118"/>
      <c r="Q15" s="118"/>
      <c r="R15" s="118"/>
      <c r="S15" s="118"/>
      <c r="T15" s="119"/>
      <c r="U15" s="119"/>
    </row>
    <row r="16" spans="2:21" x14ac:dyDescent="0.25">
      <c r="B16" s="230"/>
      <c r="C16" s="3">
        <v>10</v>
      </c>
      <c r="D16" s="5" t="s">
        <v>13</v>
      </c>
      <c r="E16" s="3" t="s">
        <v>21</v>
      </c>
      <c r="F16" s="3">
        <v>3</v>
      </c>
      <c r="G16" s="51">
        <f>MCE!H135</f>
        <v>6372.1227709396335</v>
      </c>
      <c r="H16" s="51">
        <f t="shared" si="0"/>
        <v>19116.3683128189</v>
      </c>
      <c r="I16" s="132">
        <f>MCE!H152</f>
        <v>799.63909392555558</v>
      </c>
      <c r="J16" s="132">
        <f t="shared" si="1"/>
        <v>2398.9172817766666</v>
      </c>
      <c r="K16" s="215">
        <f t="shared" si="3"/>
        <v>229396.41975382681</v>
      </c>
      <c r="L16" s="215"/>
      <c r="M16" s="225">
        <f t="shared" si="2"/>
        <v>573491.04938456696</v>
      </c>
      <c r="N16" s="225"/>
      <c r="O16" s="119"/>
      <c r="P16" s="118"/>
      <c r="Q16" s="118"/>
      <c r="R16" s="118"/>
      <c r="S16" s="118"/>
      <c r="T16" s="119"/>
      <c r="U16" s="119"/>
    </row>
    <row r="17" spans="2:21" x14ac:dyDescent="0.25">
      <c r="B17" s="230"/>
      <c r="C17" s="3">
        <v>11</v>
      </c>
      <c r="D17" s="5" t="s">
        <v>13</v>
      </c>
      <c r="E17" s="3" t="s">
        <v>22</v>
      </c>
      <c r="F17" s="3">
        <v>4</v>
      </c>
      <c r="G17" s="51">
        <f>NRI!H135</f>
        <v>6431.9567782889053</v>
      </c>
      <c r="H17" s="51">
        <f t="shared" si="0"/>
        <v>25727.827113155621</v>
      </c>
      <c r="I17" s="132">
        <f>NRI!H152</f>
        <v>799.63909392555558</v>
      </c>
      <c r="J17" s="132">
        <f t="shared" si="1"/>
        <v>3198.5563757022223</v>
      </c>
      <c r="K17" s="215">
        <f t="shared" si="3"/>
        <v>308733.92535786744</v>
      </c>
      <c r="L17" s="215"/>
      <c r="M17" s="225">
        <f t="shared" si="2"/>
        <v>771834.81339466863</v>
      </c>
      <c r="N17" s="225"/>
      <c r="O17" s="119"/>
      <c r="P17" s="118"/>
      <c r="Q17" s="118"/>
      <c r="R17" s="118"/>
      <c r="S17" s="118"/>
      <c r="T17" s="119"/>
      <c r="U17" s="119"/>
    </row>
    <row r="18" spans="2:21" x14ac:dyDescent="0.25">
      <c r="B18" s="230"/>
      <c r="C18" s="3">
        <v>12</v>
      </c>
      <c r="D18" s="5" t="s">
        <v>13</v>
      </c>
      <c r="E18" s="3" t="s">
        <v>23</v>
      </c>
      <c r="F18" s="3">
        <v>3</v>
      </c>
      <c r="G18" s="51">
        <f>VRA!H135</f>
        <v>6417.8467992801598</v>
      </c>
      <c r="H18" s="51">
        <f t="shared" si="0"/>
        <v>19253.540397840479</v>
      </c>
      <c r="I18" s="132">
        <f>VRA!H152</f>
        <v>799.63909392555558</v>
      </c>
      <c r="J18" s="132">
        <f t="shared" si="1"/>
        <v>2398.9172817766666</v>
      </c>
      <c r="K18" s="215">
        <f t="shared" si="3"/>
        <v>231042.48477408575</v>
      </c>
      <c r="L18" s="215"/>
      <c r="M18" s="225">
        <f t="shared" si="2"/>
        <v>577606.21193521435</v>
      </c>
      <c r="N18" s="225"/>
      <c r="O18" s="119"/>
      <c r="P18" s="118"/>
      <c r="Q18" s="118"/>
      <c r="R18" s="118"/>
      <c r="S18" s="118"/>
      <c r="T18" s="119"/>
      <c r="U18" s="119"/>
    </row>
    <row r="19" spans="2:21" x14ac:dyDescent="0.25">
      <c r="B19" s="230"/>
      <c r="C19" s="3">
        <v>13</v>
      </c>
      <c r="D19" s="5" t="s">
        <v>13</v>
      </c>
      <c r="E19" s="3" t="s">
        <v>24</v>
      </c>
      <c r="F19" s="3">
        <v>3</v>
      </c>
      <c r="G19" s="51">
        <f>GOY!H135</f>
        <v>6378.3388580556693</v>
      </c>
      <c r="H19" s="51">
        <f t="shared" si="0"/>
        <v>19135.016574167006</v>
      </c>
      <c r="I19" s="132">
        <f>GOY!H152</f>
        <v>799.63909392555558</v>
      </c>
      <c r="J19" s="132">
        <f t="shared" si="1"/>
        <v>2398.9172817766666</v>
      </c>
      <c r="K19" s="215">
        <f t="shared" si="3"/>
        <v>229620.19889000407</v>
      </c>
      <c r="L19" s="215"/>
      <c r="M19" s="225">
        <f t="shared" si="2"/>
        <v>574050.49722501019</v>
      </c>
      <c r="N19" s="225"/>
      <c r="O19" s="119"/>
      <c r="P19" s="118"/>
      <c r="Q19" s="118"/>
      <c r="R19" s="118"/>
      <c r="S19" s="118"/>
      <c r="T19" s="119"/>
      <c r="U19" s="119"/>
    </row>
    <row r="20" spans="2:21" x14ac:dyDescent="0.25">
      <c r="B20" s="230"/>
      <c r="C20" s="3">
        <v>14</v>
      </c>
      <c r="D20" s="5" t="s">
        <v>13</v>
      </c>
      <c r="E20" s="3" t="s">
        <v>25</v>
      </c>
      <c r="F20" s="3">
        <v>1</v>
      </c>
      <c r="G20" s="51">
        <f>POSPET!H135</f>
        <v>6471.4647195133957</v>
      </c>
      <c r="H20" s="51">
        <f t="shared" si="0"/>
        <v>6471.4647195133957</v>
      </c>
      <c r="I20" s="132">
        <f>POSPET!H152</f>
        <v>799.63909392555558</v>
      </c>
      <c r="J20" s="132">
        <f t="shared" si="1"/>
        <v>799.63909392555558</v>
      </c>
      <c r="K20" s="215">
        <f t="shared" si="3"/>
        <v>77657.576634160752</v>
      </c>
      <c r="L20" s="215"/>
      <c r="M20" s="225">
        <f t="shared" si="2"/>
        <v>194143.94158540186</v>
      </c>
      <c r="N20" s="225"/>
      <c r="O20" s="119"/>
      <c r="P20" s="118"/>
      <c r="Q20" s="118"/>
      <c r="R20" s="118"/>
      <c r="S20" s="118"/>
      <c r="T20" s="119"/>
      <c r="U20" s="119"/>
    </row>
    <row r="21" spans="2:21" x14ac:dyDescent="0.25">
      <c r="B21" s="230"/>
      <c r="C21" s="3">
        <v>15</v>
      </c>
      <c r="D21" s="5" t="s">
        <v>13</v>
      </c>
      <c r="E21" s="3" t="s">
        <v>26</v>
      </c>
      <c r="F21" s="3">
        <v>1</v>
      </c>
      <c r="G21" s="51">
        <f>ARS!H135</f>
        <v>6516.616652341384</v>
      </c>
      <c r="H21" s="51">
        <f t="shared" si="0"/>
        <v>6516.616652341384</v>
      </c>
      <c r="I21" s="132">
        <f>ARS!H152</f>
        <v>799.63909392555558</v>
      </c>
      <c r="J21" s="132">
        <f t="shared" si="1"/>
        <v>799.63909392555558</v>
      </c>
      <c r="K21" s="215">
        <f t="shared" si="3"/>
        <v>78199.399828096604</v>
      </c>
      <c r="L21" s="215"/>
      <c r="M21" s="225">
        <f t="shared" si="2"/>
        <v>195498.49957024152</v>
      </c>
      <c r="N21" s="225"/>
      <c r="O21" s="119"/>
      <c r="P21" s="118"/>
      <c r="Q21" s="118"/>
      <c r="R21" s="118"/>
      <c r="S21" s="118"/>
      <c r="T21" s="119"/>
      <c r="U21" s="119"/>
    </row>
    <row r="22" spans="2:21" x14ac:dyDescent="0.25">
      <c r="B22" s="230"/>
      <c r="C22" s="3">
        <v>16</v>
      </c>
      <c r="D22" s="5" t="s">
        <v>13</v>
      </c>
      <c r="E22" s="3" t="s">
        <v>27</v>
      </c>
      <c r="F22" s="3">
        <v>2</v>
      </c>
      <c r="G22" s="51">
        <f>DEPOM_ARS!H135</f>
        <v>6516.616652341384</v>
      </c>
      <c r="H22" s="51">
        <f t="shared" si="0"/>
        <v>13033.233304682768</v>
      </c>
      <c r="I22" s="132">
        <f>DEPOM_ARS!H152</f>
        <v>799.63909392555558</v>
      </c>
      <c r="J22" s="132">
        <f t="shared" si="1"/>
        <v>1599.2781878511112</v>
      </c>
      <c r="K22" s="215">
        <f t="shared" si="3"/>
        <v>156398.79965619321</v>
      </c>
      <c r="L22" s="215"/>
      <c r="M22" s="225">
        <f t="shared" si="2"/>
        <v>390996.99914048304</v>
      </c>
      <c r="N22" s="225"/>
      <c r="O22" s="119"/>
      <c r="P22" s="118"/>
      <c r="Q22" s="118"/>
      <c r="R22" s="118"/>
      <c r="S22" s="118"/>
      <c r="T22" s="119"/>
      <c r="U22" s="119"/>
    </row>
    <row r="23" spans="2:21" x14ac:dyDescent="0.25">
      <c r="P23" s="119"/>
      <c r="Q23" s="119"/>
      <c r="R23" s="119"/>
      <c r="S23" s="119"/>
      <c r="T23" s="119"/>
      <c r="U23" s="119"/>
    </row>
    <row r="24" spans="2:21" ht="3" customHeight="1" x14ac:dyDescent="0.25"/>
    <row r="25" spans="2:21" ht="3" customHeight="1" x14ac:dyDescent="0.25"/>
    <row r="26" spans="2:21" ht="3" customHeight="1" x14ac:dyDescent="0.25"/>
    <row r="28" spans="2:21" x14ac:dyDescent="0.25">
      <c r="C28" s="222" t="s">
        <v>28</v>
      </c>
      <c r="D28" s="223"/>
      <c r="E28" s="224"/>
      <c r="F28" s="72">
        <f>SUM(F7:F22)</f>
        <v>117</v>
      </c>
      <c r="G28" s="231">
        <f>SUM(H7:H22)</f>
        <v>847658.58323791565</v>
      </c>
      <c r="H28" s="232"/>
      <c r="I28" s="233">
        <f>SUM(J7:J22)</f>
        <v>107191.20644131664</v>
      </c>
      <c r="J28" s="234"/>
      <c r="K28" s="215">
        <f>SUM(K7:L22)</f>
        <v>10171902.998854991</v>
      </c>
      <c r="L28" s="215"/>
      <c r="M28" s="235">
        <f>SUM(M7:N22)</f>
        <v>25429757.497137472</v>
      </c>
      <c r="N28" s="236"/>
    </row>
    <row r="29" spans="2:21" x14ac:dyDescent="0.25">
      <c r="K29" s="210"/>
      <c r="L29" s="211"/>
    </row>
    <row r="30" spans="2:21" x14ac:dyDescent="0.25">
      <c r="K30" s="209"/>
      <c r="L30" s="209"/>
    </row>
  </sheetData>
  <mergeCells count="45">
    <mergeCell ref="B7:B22"/>
    <mergeCell ref="M19:N19"/>
    <mergeCell ref="M20:N20"/>
    <mergeCell ref="G28:H28"/>
    <mergeCell ref="I28:J28"/>
    <mergeCell ref="M21:N21"/>
    <mergeCell ref="M22:N22"/>
    <mergeCell ref="M28:N28"/>
    <mergeCell ref="M11:N11"/>
    <mergeCell ref="K28:L28"/>
    <mergeCell ref="K21:L21"/>
    <mergeCell ref="K22:L22"/>
    <mergeCell ref="K16:L16"/>
    <mergeCell ref="K17:L17"/>
    <mergeCell ref="K18:L18"/>
    <mergeCell ref="K19:L19"/>
    <mergeCell ref="M5:N6"/>
    <mergeCell ref="M7:N7"/>
    <mergeCell ref="M8:N8"/>
    <mergeCell ref="M9:N9"/>
    <mergeCell ref="M10:N10"/>
    <mergeCell ref="K20:L20"/>
    <mergeCell ref="M12:N12"/>
    <mergeCell ref="M13:N13"/>
    <mergeCell ref="M14:N14"/>
    <mergeCell ref="M15:N15"/>
    <mergeCell ref="M16:N16"/>
    <mergeCell ref="M17:N17"/>
    <mergeCell ref="M18:N18"/>
    <mergeCell ref="K30:L30"/>
    <mergeCell ref="K29:L29"/>
    <mergeCell ref="C2:N3"/>
    <mergeCell ref="G5:H5"/>
    <mergeCell ref="K7:L7"/>
    <mergeCell ref="K8:L8"/>
    <mergeCell ref="K5:L6"/>
    <mergeCell ref="I5:J5"/>
    <mergeCell ref="K9:L9"/>
    <mergeCell ref="K10:L10"/>
    <mergeCell ref="K11:L11"/>
    <mergeCell ref="K12:L12"/>
    <mergeCell ref="K13:L13"/>
    <mergeCell ref="K14:L14"/>
    <mergeCell ref="K15:L15"/>
    <mergeCell ref="C28:E28"/>
  </mergeCells>
  <pageMargins left="0.511811024" right="0.511811024" top="0.78740157499999996" bottom="0.78740157499999996" header="0.31496062000000002" footer="0.31496062000000002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8B9F6D-A566-43AB-A470-F1EDB7E915F1}">
  <sheetPr>
    <tabColor theme="4" tint="0.39997558519241921"/>
  </sheetPr>
  <dimension ref="A1:Q153"/>
  <sheetViews>
    <sheetView showGridLines="0" topLeftCell="A91" zoomScaleNormal="100" zoomScaleSheetLayoutView="100" workbookViewId="0">
      <selection activeCell="H111" sqref="H111:I112"/>
    </sheetView>
  </sheetViews>
  <sheetFormatPr defaultColWidth="9.140625" defaultRowHeight="15" customHeight="1" x14ac:dyDescent="0.25"/>
  <cols>
    <col min="1" max="1" width="3.140625" style="8" customWidth="1"/>
    <col min="2" max="2" width="16.5703125" style="7" customWidth="1"/>
    <col min="3" max="3" width="17.85546875" style="7" customWidth="1"/>
    <col min="4" max="4" width="11.85546875" style="7" customWidth="1"/>
    <col min="5" max="5" width="12.85546875" style="7" bestFit="1" customWidth="1"/>
    <col min="6" max="6" width="12.140625" style="7" bestFit="1" customWidth="1"/>
    <col min="7" max="7" width="14.42578125" style="7" bestFit="1" customWidth="1"/>
    <col min="8" max="8" width="10.28515625" style="7" customWidth="1"/>
    <col min="9" max="9" width="13.28515625" style="7" customWidth="1"/>
    <col min="10" max="10" width="1.42578125" style="6" customWidth="1"/>
    <col min="11" max="11" width="9.140625" style="6" customWidth="1"/>
    <col min="12" max="12" width="12.7109375" style="6" bestFit="1" customWidth="1"/>
    <col min="13" max="13" width="10" style="6" bestFit="1" customWidth="1"/>
    <col min="14" max="14" width="10.5703125" style="6" bestFit="1" customWidth="1"/>
    <col min="15" max="16" width="9.140625" style="6"/>
    <col min="17" max="17" width="10" style="6" bestFit="1" customWidth="1"/>
    <col min="18" max="16384" width="9.140625" style="6"/>
  </cols>
  <sheetData>
    <row r="1" spans="1:11" ht="15" customHeight="1" x14ac:dyDescent="0.25">
      <c r="A1" s="268" t="s">
        <v>29</v>
      </c>
      <c r="B1" s="268"/>
      <c r="C1" s="268"/>
      <c r="D1" s="268"/>
      <c r="E1" s="268"/>
      <c r="F1" s="268"/>
      <c r="G1" s="268"/>
      <c r="H1" s="268"/>
      <c r="I1" s="268"/>
      <c r="J1" s="16"/>
      <c r="K1" s="16"/>
    </row>
    <row r="2" spans="1:11" ht="15" customHeight="1" x14ac:dyDescent="0.25">
      <c r="A2" s="269"/>
      <c r="B2" s="269"/>
      <c r="C2" s="269"/>
      <c r="D2" s="269"/>
      <c r="E2" s="269"/>
      <c r="F2" s="269"/>
      <c r="G2" s="269"/>
      <c r="H2" s="269"/>
      <c r="I2" s="269"/>
      <c r="J2" s="16"/>
      <c r="K2" s="16"/>
    </row>
    <row r="3" spans="1:11" ht="15" customHeight="1" x14ac:dyDescent="0.25">
      <c r="A3" s="19"/>
      <c r="B3" s="20" t="s">
        <v>30</v>
      </c>
      <c r="C3" s="270"/>
      <c r="D3" s="270"/>
      <c r="E3" s="270"/>
      <c r="F3" s="270"/>
      <c r="G3" s="270"/>
      <c r="H3" s="270"/>
      <c r="I3" s="270"/>
      <c r="J3" s="16"/>
      <c r="K3" s="16"/>
    </row>
    <row r="4" spans="1:11" ht="15" customHeight="1" x14ac:dyDescent="0.25">
      <c r="A4" s="19"/>
      <c r="B4" s="21" t="s">
        <v>31</v>
      </c>
      <c r="C4" s="271"/>
      <c r="D4" s="271"/>
      <c r="E4" s="21"/>
      <c r="F4" s="21"/>
      <c r="G4" s="21"/>
      <c r="H4" s="21"/>
      <c r="I4" s="21"/>
      <c r="J4" s="16"/>
      <c r="K4" s="16"/>
    </row>
    <row r="5" spans="1:11" ht="15" customHeight="1" x14ac:dyDescent="0.25">
      <c r="A5" s="19"/>
      <c r="B5" s="20" t="s">
        <v>32</v>
      </c>
      <c r="C5" s="22"/>
      <c r="D5" s="21"/>
      <c r="E5" s="21"/>
      <c r="F5" s="21"/>
      <c r="G5" s="21"/>
      <c r="H5" s="21"/>
      <c r="I5" s="21"/>
      <c r="J5" s="16"/>
      <c r="K5" s="16"/>
    </row>
    <row r="6" spans="1:11" ht="4.5" customHeight="1" x14ac:dyDescent="0.25">
      <c r="A6" s="269"/>
      <c r="B6" s="269"/>
      <c r="C6" s="269"/>
      <c r="D6" s="269"/>
      <c r="E6" s="269"/>
      <c r="F6" s="269"/>
      <c r="G6" s="269"/>
      <c r="H6" s="269"/>
      <c r="I6" s="269"/>
      <c r="J6" s="16"/>
      <c r="K6" s="16"/>
    </row>
    <row r="7" spans="1:11" ht="15" customHeight="1" x14ac:dyDescent="0.25">
      <c r="A7" s="272" t="s">
        <v>33</v>
      </c>
      <c r="B7" s="272"/>
      <c r="C7" s="272"/>
      <c r="D7" s="272"/>
      <c r="E7" s="272"/>
      <c r="F7" s="272"/>
      <c r="G7" s="272"/>
      <c r="H7" s="272"/>
      <c r="I7" s="272"/>
      <c r="J7" s="16"/>
      <c r="K7" s="16"/>
    </row>
    <row r="8" spans="1:11" ht="15" customHeight="1" x14ac:dyDescent="0.25">
      <c r="A8" s="23" t="s">
        <v>34</v>
      </c>
      <c r="B8" s="256" t="s">
        <v>35</v>
      </c>
      <c r="C8" s="256"/>
      <c r="D8" s="256"/>
      <c r="E8" s="256"/>
      <c r="F8" s="256"/>
      <c r="G8" s="258"/>
      <c r="H8" s="259"/>
      <c r="I8" s="259"/>
      <c r="J8" s="16"/>
      <c r="K8" s="16"/>
    </row>
    <row r="9" spans="1:11" ht="15" customHeight="1" x14ac:dyDescent="0.25">
      <c r="A9" s="23" t="s">
        <v>36</v>
      </c>
      <c r="B9" s="256" t="s">
        <v>37</v>
      </c>
      <c r="C9" s="256"/>
      <c r="D9" s="256"/>
      <c r="E9" s="256"/>
      <c r="F9" s="256"/>
      <c r="G9" s="260" t="s">
        <v>38</v>
      </c>
      <c r="H9" s="261"/>
      <c r="I9" s="262"/>
      <c r="J9" s="16"/>
      <c r="K9" s="16"/>
    </row>
    <row r="10" spans="1:11" ht="15" customHeight="1" x14ac:dyDescent="0.25">
      <c r="A10" s="24" t="s">
        <v>39</v>
      </c>
      <c r="B10" s="263" t="s">
        <v>40</v>
      </c>
      <c r="C10" s="264"/>
      <c r="D10" s="264"/>
      <c r="E10" s="264"/>
      <c r="F10" s="264"/>
      <c r="G10" s="259"/>
      <c r="H10" s="259"/>
      <c r="I10" s="259"/>
      <c r="J10" s="16"/>
      <c r="K10" s="16"/>
    </row>
    <row r="11" spans="1:11" ht="15" customHeight="1" x14ac:dyDescent="0.25">
      <c r="A11" s="23" t="s">
        <v>41</v>
      </c>
      <c r="B11" s="25" t="s">
        <v>42</v>
      </c>
      <c r="C11" s="26"/>
      <c r="D11" s="26"/>
      <c r="E11" s="26"/>
      <c r="F11" s="26"/>
      <c r="G11" s="259">
        <v>30</v>
      </c>
      <c r="H11" s="259"/>
      <c r="I11" s="259"/>
      <c r="J11" s="16"/>
      <c r="K11" s="16"/>
    </row>
    <row r="12" spans="1:11" ht="15" customHeight="1" x14ac:dyDescent="0.25">
      <c r="A12" s="272" t="s">
        <v>43</v>
      </c>
      <c r="B12" s="272"/>
      <c r="C12" s="272"/>
      <c r="D12" s="272"/>
      <c r="E12" s="272"/>
      <c r="F12" s="272"/>
      <c r="G12" s="272"/>
      <c r="H12" s="272"/>
      <c r="I12" s="272"/>
      <c r="J12" s="16"/>
      <c r="K12" s="16"/>
    </row>
    <row r="13" spans="1:11" ht="15" customHeight="1" x14ac:dyDescent="0.25">
      <c r="A13" s="23">
        <v>1</v>
      </c>
      <c r="B13" s="256" t="s">
        <v>44</v>
      </c>
      <c r="C13" s="256"/>
      <c r="D13" s="256"/>
      <c r="E13" s="256"/>
      <c r="F13" s="256"/>
      <c r="G13" s="256"/>
      <c r="H13" s="259" t="s">
        <v>6</v>
      </c>
      <c r="I13" s="259"/>
      <c r="J13" s="16"/>
      <c r="K13" s="16"/>
    </row>
    <row r="14" spans="1:11" ht="15" customHeight="1" x14ac:dyDescent="0.25">
      <c r="A14" s="23">
        <v>2</v>
      </c>
      <c r="B14" s="256" t="s">
        <v>45</v>
      </c>
      <c r="C14" s="256"/>
      <c r="D14" s="256"/>
      <c r="E14" s="256"/>
      <c r="F14" s="256"/>
      <c r="G14" s="256"/>
      <c r="H14" s="257">
        <v>1</v>
      </c>
      <c r="I14" s="257"/>
      <c r="J14" s="16"/>
      <c r="K14" s="16"/>
    </row>
    <row r="15" spans="1:11" ht="15" customHeight="1" x14ac:dyDescent="0.25">
      <c r="A15" s="23">
        <v>3</v>
      </c>
      <c r="B15" s="25" t="s">
        <v>46</v>
      </c>
      <c r="C15" s="277" t="s">
        <v>13</v>
      </c>
      <c r="D15" s="277"/>
      <c r="E15" s="277"/>
      <c r="F15" s="277"/>
      <c r="G15" s="277"/>
      <c r="H15" s="277"/>
      <c r="I15" s="277"/>
      <c r="J15" s="16"/>
      <c r="K15" s="16"/>
    </row>
    <row r="16" spans="1:11" ht="15" customHeight="1" x14ac:dyDescent="0.25">
      <c r="A16" s="269"/>
      <c r="B16" s="269"/>
      <c r="C16" s="269"/>
      <c r="D16" s="269"/>
      <c r="E16" s="269"/>
      <c r="F16" s="269"/>
      <c r="G16" s="269"/>
      <c r="H16" s="269"/>
      <c r="I16" s="269"/>
      <c r="J16" s="16"/>
      <c r="K16" s="16"/>
    </row>
    <row r="17" spans="1:14" ht="15" customHeight="1" x14ac:dyDescent="0.25">
      <c r="A17" s="272" t="s">
        <v>47</v>
      </c>
      <c r="B17" s="272"/>
      <c r="C17" s="272"/>
      <c r="D17" s="272"/>
      <c r="E17" s="272"/>
      <c r="F17" s="272"/>
      <c r="G17" s="272"/>
      <c r="H17" s="272"/>
      <c r="I17" s="272"/>
      <c r="J17" s="16"/>
      <c r="K17" s="16"/>
    </row>
    <row r="18" spans="1:14" ht="15" customHeight="1" x14ac:dyDescent="0.25">
      <c r="A18" s="278" t="s">
        <v>48</v>
      </c>
      <c r="B18" s="278"/>
      <c r="C18" s="278"/>
      <c r="D18" s="278"/>
      <c r="E18" s="278"/>
      <c r="F18" s="278"/>
      <c r="G18" s="278"/>
      <c r="H18" s="278"/>
      <c r="I18" s="278"/>
      <c r="J18" s="16"/>
      <c r="K18" s="16"/>
    </row>
    <row r="19" spans="1:14" x14ac:dyDescent="0.25">
      <c r="A19" s="27">
        <v>1</v>
      </c>
      <c r="B19" s="265" t="s">
        <v>49</v>
      </c>
      <c r="C19" s="265"/>
      <c r="D19" s="265"/>
      <c r="E19" s="265"/>
      <c r="F19" s="265"/>
      <c r="G19" s="265"/>
      <c r="H19" s="275"/>
      <c r="I19" s="276"/>
      <c r="J19" s="16"/>
      <c r="K19" s="16"/>
    </row>
    <row r="20" spans="1:14" ht="15" customHeight="1" x14ac:dyDescent="0.25">
      <c r="A20" s="27">
        <v>2</v>
      </c>
      <c r="B20" s="265" t="s">
        <v>50</v>
      </c>
      <c r="C20" s="265"/>
      <c r="D20" s="265"/>
      <c r="E20" s="265"/>
      <c r="F20" s="265"/>
      <c r="G20" s="265"/>
      <c r="H20" s="266"/>
      <c r="I20" s="267"/>
      <c r="J20" s="16"/>
      <c r="K20" s="16"/>
    </row>
    <row r="21" spans="1:14" ht="15" customHeight="1" x14ac:dyDescent="0.25">
      <c r="A21" s="27">
        <v>3</v>
      </c>
      <c r="B21" s="265" t="s">
        <v>51</v>
      </c>
      <c r="C21" s="265"/>
      <c r="D21" s="265"/>
      <c r="E21" s="265"/>
      <c r="F21" s="265"/>
      <c r="G21" s="265"/>
      <c r="H21" s="273">
        <v>2485.9</v>
      </c>
      <c r="I21" s="274"/>
      <c r="J21" s="16"/>
      <c r="K21" s="16"/>
    </row>
    <row r="22" spans="1:14" x14ac:dyDescent="0.25">
      <c r="A22" s="27">
        <v>4</v>
      </c>
      <c r="B22" s="265" t="s">
        <v>52</v>
      </c>
      <c r="C22" s="265"/>
      <c r="D22" s="265"/>
      <c r="E22" s="265"/>
      <c r="F22" s="265"/>
      <c r="G22" s="265"/>
      <c r="H22" s="275"/>
      <c r="I22" s="276"/>
      <c r="J22" s="16"/>
      <c r="K22" s="16"/>
    </row>
    <row r="23" spans="1:14" ht="15" customHeight="1" x14ac:dyDescent="0.25">
      <c r="A23" s="27">
        <v>5</v>
      </c>
      <c r="B23" s="265" t="s">
        <v>53</v>
      </c>
      <c r="C23" s="265"/>
      <c r="D23" s="265"/>
      <c r="E23" s="265"/>
      <c r="F23" s="265"/>
      <c r="G23" s="265"/>
      <c r="H23" s="281" t="s">
        <v>224</v>
      </c>
      <c r="I23" s="282"/>
      <c r="J23" s="16"/>
      <c r="K23" s="16"/>
    </row>
    <row r="24" spans="1:14" ht="15" customHeight="1" x14ac:dyDescent="0.25">
      <c r="A24" s="283"/>
      <c r="B24" s="283"/>
      <c r="C24" s="283"/>
      <c r="D24" s="283"/>
      <c r="E24" s="283"/>
      <c r="F24" s="283"/>
      <c r="G24" s="283"/>
      <c r="H24" s="283"/>
      <c r="I24" s="283"/>
      <c r="J24" s="16"/>
      <c r="K24" s="16"/>
    </row>
    <row r="25" spans="1:14" ht="15" customHeight="1" x14ac:dyDescent="0.25">
      <c r="A25" s="284" t="s">
        <v>54</v>
      </c>
      <c r="B25" s="285"/>
      <c r="C25" s="285"/>
      <c r="D25" s="285"/>
      <c r="E25" s="285"/>
      <c r="F25" s="285"/>
      <c r="G25" s="285"/>
      <c r="H25" s="285"/>
      <c r="I25" s="286"/>
      <c r="J25" s="16"/>
      <c r="K25" s="16"/>
      <c r="M25" s="50"/>
    </row>
    <row r="26" spans="1:14" ht="15" customHeight="1" x14ac:dyDescent="0.25">
      <c r="A26" s="44">
        <v>1</v>
      </c>
      <c r="B26" s="287" t="s">
        <v>55</v>
      </c>
      <c r="C26" s="287"/>
      <c r="D26" s="287"/>
      <c r="E26" s="287"/>
      <c r="F26" s="287"/>
      <c r="G26" s="287"/>
      <c r="H26" s="375" t="s">
        <v>56</v>
      </c>
      <c r="I26" s="375"/>
      <c r="J26" s="16"/>
      <c r="K26" s="16"/>
      <c r="M26" s="50"/>
    </row>
    <row r="27" spans="1:14" ht="15" customHeight="1" x14ac:dyDescent="0.25">
      <c r="A27" s="27" t="s">
        <v>34</v>
      </c>
      <c r="B27" s="256" t="s">
        <v>57</v>
      </c>
      <c r="C27" s="256"/>
      <c r="D27" s="256"/>
      <c r="E27" s="256"/>
      <c r="F27" s="256"/>
      <c r="G27" s="256"/>
      <c r="H27" s="374">
        <f>H21</f>
        <v>2485.9</v>
      </c>
      <c r="I27" s="374"/>
      <c r="J27" s="16"/>
      <c r="K27" s="16"/>
    </row>
    <row r="28" spans="1:14" ht="15" customHeight="1" x14ac:dyDescent="0.25">
      <c r="A28" s="28" t="s">
        <v>36</v>
      </c>
      <c r="B28" s="29" t="s">
        <v>58</v>
      </c>
      <c r="C28" s="30"/>
      <c r="D28" s="31" t="s">
        <v>59</v>
      </c>
      <c r="E28" s="31" t="s">
        <v>62</v>
      </c>
      <c r="F28" s="30"/>
      <c r="G28" s="32"/>
      <c r="H28" s="255">
        <f>IF(E28="N",0,H27*0.3)</f>
        <v>0</v>
      </c>
      <c r="I28" s="255"/>
      <c r="J28" s="16"/>
      <c r="K28" s="16"/>
    </row>
    <row r="29" spans="1:14" ht="15" customHeight="1" x14ac:dyDescent="0.25">
      <c r="A29" s="28" t="s">
        <v>39</v>
      </c>
      <c r="B29" s="29" t="s">
        <v>61</v>
      </c>
      <c r="C29" s="30"/>
      <c r="D29" s="31" t="s">
        <v>59</v>
      </c>
      <c r="E29" s="31" t="s">
        <v>62</v>
      </c>
      <c r="F29" s="279"/>
      <c r="G29" s="280"/>
      <c r="H29" s="295"/>
      <c r="I29" s="255"/>
      <c r="J29" s="16"/>
      <c r="K29" s="16"/>
      <c r="N29" s="57"/>
    </row>
    <row r="30" spans="1:14" ht="15" customHeight="1" x14ac:dyDescent="0.25">
      <c r="A30" s="27" t="s">
        <v>41</v>
      </c>
      <c r="B30" s="289" t="s">
        <v>63</v>
      </c>
      <c r="C30" s="290"/>
      <c r="D30" s="290"/>
      <c r="E30" s="290"/>
      <c r="F30" s="290"/>
      <c r="G30" s="291"/>
      <c r="H30" s="255"/>
      <c r="I30" s="255"/>
      <c r="J30" s="16"/>
      <c r="K30" s="16"/>
    </row>
    <row r="31" spans="1:14" ht="15" customHeight="1" x14ac:dyDescent="0.25">
      <c r="A31" s="27" t="s">
        <v>64</v>
      </c>
      <c r="B31" s="289" t="s">
        <v>65</v>
      </c>
      <c r="C31" s="290"/>
      <c r="D31" s="290"/>
      <c r="E31" s="290"/>
      <c r="F31" s="290"/>
      <c r="G31" s="291"/>
      <c r="H31" s="255"/>
      <c r="I31" s="255"/>
      <c r="J31" s="16"/>
      <c r="K31" s="16"/>
    </row>
    <row r="32" spans="1:14" ht="15" customHeight="1" x14ac:dyDescent="0.25">
      <c r="A32" s="23" t="s">
        <v>66</v>
      </c>
      <c r="B32" s="288" t="s">
        <v>67</v>
      </c>
      <c r="C32" s="288"/>
      <c r="D32" s="288"/>
      <c r="E32" s="288"/>
      <c r="F32" s="288"/>
      <c r="G32" s="288"/>
      <c r="H32" s="372"/>
      <c r="I32" s="372"/>
      <c r="J32" s="16"/>
      <c r="K32" s="16"/>
    </row>
    <row r="33" spans="1:17" ht="15" customHeight="1" x14ac:dyDescent="0.25">
      <c r="A33" s="27" t="s">
        <v>68</v>
      </c>
      <c r="B33" s="265" t="s">
        <v>69</v>
      </c>
      <c r="C33" s="265"/>
      <c r="D33" s="265"/>
      <c r="E33" s="265"/>
      <c r="F33" s="265"/>
      <c r="G33" s="265"/>
      <c r="H33" s="373"/>
      <c r="I33" s="373"/>
      <c r="J33" s="16"/>
      <c r="K33" s="16"/>
    </row>
    <row r="34" spans="1:17" ht="15" customHeight="1" x14ac:dyDescent="0.25">
      <c r="A34" s="278" t="s">
        <v>70</v>
      </c>
      <c r="B34" s="278"/>
      <c r="C34" s="278"/>
      <c r="D34" s="278"/>
      <c r="E34" s="278"/>
      <c r="F34" s="278"/>
      <c r="G34" s="278"/>
      <c r="H34" s="327">
        <f>SUM(H27:I33)</f>
        <v>2485.9</v>
      </c>
      <c r="I34" s="327"/>
      <c r="J34" s="16"/>
      <c r="K34" s="16"/>
    </row>
    <row r="35" spans="1:17" ht="15" customHeight="1" x14ac:dyDescent="0.25">
      <c r="A35" s="283"/>
      <c r="B35" s="283"/>
      <c r="C35" s="283"/>
      <c r="D35" s="283"/>
      <c r="E35" s="283"/>
      <c r="F35" s="283"/>
      <c r="G35" s="283"/>
      <c r="H35" s="283"/>
      <c r="I35" s="283"/>
      <c r="J35" s="16"/>
      <c r="K35" s="16"/>
      <c r="L35" s="55"/>
      <c r="N35" s="55"/>
    </row>
    <row r="36" spans="1:17" ht="15" customHeight="1" x14ac:dyDescent="0.25">
      <c r="A36" s="284" t="s">
        <v>71</v>
      </c>
      <c r="B36" s="285"/>
      <c r="C36" s="285"/>
      <c r="D36" s="285"/>
      <c r="E36" s="285"/>
      <c r="F36" s="285"/>
      <c r="G36" s="285"/>
      <c r="H36" s="285"/>
      <c r="I36" s="286"/>
      <c r="J36" s="16"/>
      <c r="K36" s="16"/>
      <c r="Q36" s="55"/>
    </row>
    <row r="37" spans="1:17" ht="15" customHeight="1" x14ac:dyDescent="0.25">
      <c r="A37" s="287" t="s">
        <v>72</v>
      </c>
      <c r="B37" s="287"/>
      <c r="C37" s="287"/>
      <c r="D37" s="287"/>
      <c r="E37" s="287"/>
      <c r="F37" s="287"/>
      <c r="G37" s="287"/>
      <c r="H37" s="287"/>
      <c r="I37" s="287"/>
      <c r="J37" s="16"/>
      <c r="K37" s="16"/>
      <c r="L37" s="61"/>
    </row>
    <row r="38" spans="1:17" ht="15" customHeight="1" x14ac:dyDescent="0.25">
      <c r="A38" s="44" t="s">
        <v>73</v>
      </c>
      <c r="B38" s="302" t="s">
        <v>74</v>
      </c>
      <c r="C38" s="303"/>
      <c r="D38" s="303"/>
      <c r="E38" s="303"/>
      <c r="F38" s="303"/>
      <c r="G38" s="304"/>
      <c r="H38" s="44" t="s">
        <v>75</v>
      </c>
      <c r="I38" s="47" t="s">
        <v>56</v>
      </c>
      <c r="J38" s="16"/>
      <c r="K38" s="16"/>
      <c r="N38" s="59"/>
    </row>
    <row r="39" spans="1:17" ht="15" customHeight="1" x14ac:dyDescent="0.25">
      <c r="A39" s="27" t="s">
        <v>34</v>
      </c>
      <c r="B39" s="305" t="s">
        <v>76</v>
      </c>
      <c r="C39" s="306"/>
      <c r="D39" s="306"/>
      <c r="E39" s="306"/>
      <c r="F39" s="306"/>
      <c r="G39" s="307"/>
      <c r="H39" s="64">
        <v>8.3299999999999999E-2</v>
      </c>
      <c r="I39" s="34">
        <f>H34*H39</f>
        <v>207.07547</v>
      </c>
      <c r="J39" s="16"/>
      <c r="K39" s="17"/>
      <c r="L39" s="60"/>
      <c r="M39" s="60"/>
      <c r="N39" s="59"/>
      <c r="O39" s="14"/>
    </row>
    <row r="40" spans="1:17" ht="15" customHeight="1" x14ac:dyDescent="0.25">
      <c r="A40" s="27" t="s">
        <v>36</v>
      </c>
      <c r="B40" s="305" t="s">
        <v>77</v>
      </c>
      <c r="C40" s="306"/>
      <c r="D40" s="306"/>
      <c r="E40" s="306"/>
      <c r="F40" s="306"/>
      <c r="G40" s="307"/>
      <c r="H40" s="64">
        <f>0.0833333333333333+0.0277777777777778</f>
        <v>0.1111111111111111</v>
      </c>
      <c r="I40" s="34">
        <f>H34*H40</f>
        <v>276.21111111111111</v>
      </c>
      <c r="J40" s="16"/>
      <c r="K40" s="17"/>
      <c r="L40" s="60"/>
      <c r="M40" s="60"/>
      <c r="N40" s="59"/>
      <c r="O40" s="14"/>
    </row>
    <row r="41" spans="1:17" ht="15" customHeight="1" x14ac:dyDescent="0.25">
      <c r="A41" s="63" t="s">
        <v>78</v>
      </c>
      <c r="B41" s="62"/>
      <c r="C41" s="62"/>
      <c r="D41" s="62"/>
      <c r="E41" s="62"/>
      <c r="F41" s="62"/>
      <c r="G41" s="62"/>
      <c r="H41" s="69">
        <f>SUM(H39:H40)</f>
        <v>0.19441111111111109</v>
      </c>
      <c r="I41" s="68">
        <f>SUM(I39:I40)</f>
        <v>483.2865811111111</v>
      </c>
      <c r="J41" s="16"/>
      <c r="K41" s="16"/>
      <c r="L41" s="55"/>
      <c r="N41" s="55"/>
    </row>
    <row r="42" spans="1:17" ht="15" customHeight="1" x14ac:dyDescent="0.25">
      <c r="A42" s="308" t="s">
        <v>79</v>
      </c>
      <c r="B42" s="308"/>
      <c r="C42" s="308"/>
      <c r="D42" s="308"/>
      <c r="E42" s="308"/>
      <c r="F42" s="308"/>
      <c r="G42" s="308"/>
      <c r="H42" s="308"/>
      <c r="I42" s="308"/>
      <c r="J42" s="16"/>
      <c r="K42" s="16"/>
      <c r="L42" s="55"/>
    </row>
    <row r="43" spans="1:17" ht="15" customHeight="1" x14ac:dyDescent="0.25">
      <c r="A43" s="287" t="s">
        <v>80</v>
      </c>
      <c r="B43" s="287"/>
      <c r="C43" s="287"/>
      <c r="D43" s="287"/>
      <c r="E43" s="287"/>
      <c r="F43" s="287"/>
      <c r="G43" s="287"/>
      <c r="H43" s="287"/>
      <c r="I43" s="287"/>
      <c r="J43" s="16"/>
      <c r="K43" s="16"/>
    </row>
    <row r="44" spans="1:17" ht="15" customHeight="1" x14ac:dyDescent="0.25">
      <c r="A44" s="44" t="s">
        <v>81</v>
      </c>
      <c r="B44" s="287" t="s">
        <v>82</v>
      </c>
      <c r="C44" s="287"/>
      <c r="D44" s="287"/>
      <c r="E44" s="287"/>
      <c r="F44" s="287"/>
      <c r="G44" s="287"/>
      <c r="H44" s="44" t="s">
        <v>75</v>
      </c>
      <c r="I44" s="47" t="s">
        <v>56</v>
      </c>
      <c r="J44" s="16"/>
      <c r="K44" s="16"/>
      <c r="N44" s="55"/>
    </row>
    <row r="45" spans="1:17" ht="15" customHeight="1" x14ac:dyDescent="0.25">
      <c r="A45" s="27" t="s">
        <v>34</v>
      </c>
      <c r="B45" s="265" t="s">
        <v>83</v>
      </c>
      <c r="C45" s="265"/>
      <c r="D45" s="265"/>
      <c r="E45" s="265"/>
      <c r="F45" s="265"/>
      <c r="G45" s="265"/>
      <c r="H45" s="35">
        <v>0.2</v>
      </c>
      <c r="I45" s="36">
        <f>($H$34+$I$41)*H45</f>
        <v>593.83731622222228</v>
      </c>
      <c r="J45" s="16"/>
      <c r="K45" s="16"/>
      <c r="P45" s="57"/>
    </row>
    <row r="46" spans="1:17" ht="15" customHeight="1" x14ac:dyDescent="0.25">
      <c r="A46" s="27" t="s">
        <v>36</v>
      </c>
      <c r="B46" s="265" t="s">
        <v>84</v>
      </c>
      <c r="C46" s="265"/>
      <c r="D46" s="265"/>
      <c r="E46" s="265"/>
      <c r="F46" s="265"/>
      <c r="G46" s="265"/>
      <c r="H46" s="35">
        <v>2.5000000000000001E-2</v>
      </c>
      <c r="I46" s="36">
        <f t="shared" ref="I46:I52" si="0">($H$34+$I$41)*H46</f>
        <v>74.229664527777786</v>
      </c>
      <c r="J46" s="16"/>
      <c r="K46" s="16"/>
      <c r="O46" s="55"/>
    </row>
    <row r="47" spans="1:17" ht="15" customHeight="1" x14ac:dyDescent="0.25">
      <c r="A47" s="37" t="s">
        <v>39</v>
      </c>
      <c r="B47" s="265" t="s">
        <v>85</v>
      </c>
      <c r="C47" s="265"/>
      <c r="D47" s="265"/>
      <c r="E47" s="265"/>
      <c r="F47" s="265"/>
      <c r="G47" s="265"/>
      <c r="H47" s="205">
        <v>0.03</v>
      </c>
      <c r="I47" s="36">
        <f t="shared" si="0"/>
        <v>89.075597433333328</v>
      </c>
      <c r="J47" s="16"/>
      <c r="K47" s="16"/>
      <c r="L47" s="55"/>
    </row>
    <row r="48" spans="1:17" ht="15" customHeight="1" x14ac:dyDescent="0.25">
      <c r="A48" s="37" t="s">
        <v>41</v>
      </c>
      <c r="B48" s="265" t="s">
        <v>86</v>
      </c>
      <c r="C48" s="265"/>
      <c r="D48" s="265"/>
      <c r="E48" s="265"/>
      <c r="F48" s="265"/>
      <c r="G48" s="265"/>
      <c r="H48" s="35">
        <v>1.4999999999999999E-2</v>
      </c>
      <c r="I48" s="36">
        <f>($H$34+$I$41)*H48</f>
        <v>44.537798716666664</v>
      </c>
      <c r="J48" s="16"/>
      <c r="K48" s="16"/>
      <c r="L48" s="55"/>
    </row>
    <row r="49" spans="1:15" ht="15" customHeight="1" x14ac:dyDescent="0.25">
      <c r="A49" s="27" t="s">
        <v>64</v>
      </c>
      <c r="B49" s="265" t="s">
        <v>87</v>
      </c>
      <c r="C49" s="265"/>
      <c r="D49" s="265"/>
      <c r="E49" s="265"/>
      <c r="F49" s="265"/>
      <c r="G49" s="265"/>
      <c r="H49" s="53">
        <v>0.01</v>
      </c>
      <c r="I49" s="36">
        <f t="shared" si="0"/>
        <v>29.691865811111111</v>
      </c>
      <c r="J49" s="16"/>
      <c r="K49" s="16"/>
    </row>
    <row r="50" spans="1:15" ht="15" customHeight="1" x14ac:dyDescent="0.25">
      <c r="A50" s="27" t="s">
        <v>66</v>
      </c>
      <c r="B50" s="265" t="s">
        <v>88</v>
      </c>
      <c r="C50" s="265"/>
      <c r="D50" s="265"/>
      <c r="E50" s="265"/>
      <c r="F50" s="265"/>
      <c r="G50" s="265"/>
      <c r="H50" s="35">
        <v>6.0000000000000001E-3</v>
      </c>
      <c r="I50" s="36">
        <f t="shared" si="0"/>
        <v>17.815119486666667</v>
      </c>
      <c r="J50" s="16"/>
      <c r="K50" s="16"/>
    </row>
    <row r="51" spans="1:15" ht="15" customHeight="1" x14ac:dyDescent="0.25">
      <c r="A51" s="27" t="s">
        <v>68</v>
      </c>
      <c r="B51" s="265" t="s">
        <v>89</v>
      </c>
      <c r="C51" s="265"/>
      <c r="D51" s="265"/>
      <c r="E51" s="265"/>
      <c r="F51" s="265"/>
      <c r="G51" s="265"/>
      <c r="H51" s="35">
        <v>2E-3</v>
      </c>
      <c r="I51" s="36">
        <f t="shared" si="0"/>
        <v>5.9383731622222227</v>
      </c>
      <c r="J51" s="16"/>
      <c r="K51" s="16"/>
    </row>
    <row r="52" spans="1:15" ht="15" customHeight="1" x14ac:dyDescent="0.25">
      <c r="A52" s="27" t="s">
        <v>90</v>
      </c>
      <c r="B52" s="265" t="s">
        <v>91</v>
      </c>
      <c r="C52" s="265"/>
      <c r="D52" s="265"/>
      <c r="E52" s="265"/>
      <c r="F52" s="265"/>
      <c r="G52" s="265"/>
      <c r="H52" s="53">
        <v>0.08</v>
      </c>
      <c r="I52" s="36">
        <f t="shared" si="0"/>
        <v>237.53492648888889</v>
      </c>
      <c r="J52" s="16"/>
      <c r="K52" s="16"/>
    </row>
    <row r="53" spans="1:15" ht="15" customHeight="1" x14ac:dyDescent="0.25">
      <c r="A53" s="278" t="s">
        <v>28</v>
      </c>
      <c r="B53" s="278"/>
      <c r="C53" s="278"/>
      <c r="D53" s="278"/>
      <c r="E53" s="278"/>
      <c r="F53" s="278"/>
      <c r="G53" s="278"/>
      <c r="H53" s="49">
        <f>SUM(H45:H52)</f>
        <v>0.36800000000000005</v>
      </c>
      <c r="I53" s="48">
        <f>SUM(I45:I52)</f>
        <v>1092.6606618488888</v>
      </c>
      <c r="J53" s="16"/>
      <c r="K53" s="16"/>
    </row>
    <row r="54" spans="1:15" ht="15" customHeight="1" x14ac:dyDescent="0.25">
      <c r="A54" s="308"/>
      <c r="B54" s="308"/>
      <c r="C54" s="308"/>
      <c r="D54" s="308"/>
      <c r="E54" s="308"/>
      <c r="F54" s="308"/>
      <c r="G54" s="308"/>
      <c r="H54" s="308"/>
      <c r="I54" s="308"/>
      <c r="J54" s="16"/>
      <c r="K54" s="16"/>
    </row>
    <row r="55" spans="1:15" ht="15" customHeight="1" x14ac:dyDescent="0.25">
      <c r="A55" s="311" t="s">
        <v>92</v>
      </c>
      <c r="B55" s="312"/>
      <c r="C55" s="312"/>
      <c r="D55" s="312"/>
      <c r="E55" s="312"/>
      <c r="F55" s="312"/>
      <c r="G55" s="312"/>
      <c r="H55" s="312"/>
      <c r="I55" s="313"/>
      <c r="J55" s="16"/>
      <c r="K55" s="16"/>
    </row>
    <row r="56" spans="1:15" ht="15" customHeight="1" x14ac:dyDescent="0.25">
      <c r="A56" s="44" t="s">
        <v>93</v>
      </c>
      <c r="B56" s="287" t="s">
        <v>94</v>
      </c>
      <c r="C56" s="287"/>
      <c r="D56" s="287"/>
      <c r="E56" s="287"/>
      <c r="F56" s="287"/>
      <c r="G56" s="287"/>
      <c r="H56" s="278" t="s">
        <v>56</v>
      </c>
      <c r="I56" s="278"/>
      <c r="J56" s="16"/>
      <c r="K56" s="16"/>
    </row>
    <row r="57" spans="1:15" ht="15" customHeight="1" x14ac:dyDescent="0.25">
      <c r="A57" s="314" t="s">
        <v>34</v>
      </c>
      <c r="B57" s="314" t="s">
        <v>95</v>
      </c>
      <c r="C57" s="27" t="s">
        <v>96</v>
      </c>
      <c r="D57" s="27" t="s">
        <v>97</v>
      </c>
      <c r="E57" s="27" t="s">
        <v>98</v>
      </c>
      <c r="F57" s="27" t="s">
        <v>99</v>
      </c>
      <c r="G57" s="27" t="s">
        <v>100</v>
      </c>
      <c r="H57" s="316">
        <f>D58*E58*F58</f>
        <v>189.2</v>
      </c>
      <c r="I57" s="317"/>
      <c r="J57" s="16"/>
      <c r="K57" s="16"/>
    </row>
    <row r="58" spans="1:15" ht="15" customHeight="1" x14ac:dyDescent="0.25">
      <c r="A58" s="315"/>
      <c r="B58" s="315"/>
      <c r="C58" s="27" t="s">
        <v>60</v>
      </c>
      <c r="D58" s="33">
        <v>4.3</v>
      </c>
      <c r="E58" s="27">
        <v>2</v>
      </c>
      <c r="F58" s="27">
        <v>22</v>
      </c>
      <c r="G58" s="33">
        <f>H27*0.06</f>
        <v>149.154</v>
      </c>
      <c r="H58" s="318">
        <f>IF(C58="N",0,IF(D58*E58*F58-(H27*6%)&lt;0,0,D58*E58*F58-(H27*6%)))</f>
        <v>40.045999999999992</v>
      </c>
      <c r="I58" s="319"/>
      <c r="J58" s="16"/>
      <c r="K58" s="16"/>
    </row>
    <row r="59" spans="1:15" ht="15" customHeight="1" x14ac:dyDescent="0.25">
      <c r="A59" s="314" t="s">
        <v>36</v>
      </c>
      <c r="B59" s="328" t="s">
        <v>101</v>
      </c>
      <c r="C59" s="329"/>
      <c r="D59" s="27" t="s">
        <v>96</v>
      </c>
      <c r="E59" s="27" t="s">
        <v>97</v>
      </c>
      <c r="F59" s="27" t="s">
        <v>99</v>
      </c>
      <c r="G59" s="27" t="s">
        <v>100</v>
      </c>
      <c r="H59" s="332">
        <f>IF(D60="N",0,(E60*F60)-G60)</f>
        <v>465.3</v>
      </c>
      <c r="I59" s="333"/>
      <c r="J59" s="16"/>
      <c r="K59" s="16"/>
      <c r="O59" s="55"/>
    </row>
    <row r="60" spans="1:15" ht="15" customHeight="1" x14ac:dyDescent="0.25">
      <c r="A60" s="315"/>
      <c r="B60" s="330"/>
      <c r="C60" s="331"/>
      <c r="D60" s="27" t="s">
        <v>60</v>
      </c>
      <c r="E60" s="206">
        <v>23.5</v>
      </c>
      <c r="F60" s="27">
        <v>22</v>
      </c>
      <c r="G60" s="33">
        <f>E60*F60*0.1</f>
        <v>51.7</v>
      </c>
      <c r="H60" s="334"/>
      <c r="I60" s="335"/>
      <c r="J60" s="16"/>
      <c r="K60" s="16"/>
      <c r="O60" s="55"/>
    </row>
    <row r="61" spans="1:15" ht="15" customHeight="1" x14ac:dyDescent="0.25">
      <c r="A61" s="54" t="s">
        <v>39</v>
      </c>
      <c r="B61" s="367" t="s">
        <v>102</v>
      </c>
      <c r="C61" s="368"/>
      <c r="D61" s="368"/>
      <c r="E61" s="368"/>
      <c r="F61" s="368"/>
      <c r="G61" s="369"/>
      <c r="H61" s="323">
        <v>0</v>
      </c>
      <c r="I61" s="324"/>
      <c r="J61" s="16"/>
      <c r="K61" s="16"/>
      <c r="O61" s="55"/>
    </row>
    <row r="62" spans="1:15" ht="15" customHeight="1" x14ac:dyDescent="0.25">
      <c r="A62" s="54" t="s">
        <v>41</v>
      </c>
      <c r="B62" s="367" t="s">
        <v>103</v>
      </c>
      <c r="C62" s="368"/>
      <c r="D62" s="368"/>
      <c r="E62" s="368"/>
      <c r="F62" s="368"/>
      <c r="G62" s="369"/>
      <c r="H62" s="323">
        <v>0</v>
      </c>
      <c r="I62" s="324"/>
      <c r="J62" s="16"/>
      <c r="K62" s="16"/>
      <c r="O62" s="55"/>
    </row>
    <row r="63" spans="1:15" ht="15" customHeight="1" x14ac:dyDescent="0.25">
      <c r="A63" s="54" t="s">
        <v>64</v>
      </c>
      <c r="B63" s="97" t="s">
        <v>104</v>
      </c>
      <c r="C63" s="98"/>
      <c r="D63" s="98"/>
      <c r="E63" s="98"/>
      <c r="F63" s="98"/>
      <c r="G63" s="99"/>
      <c r="H63" s="325">
        <v>20.149999999999999</v>
      </c>
      <c r="I63" s="326"/>
      <c r="J63" s="16"/>
      <c r="K63" s="16"/>
      <c r="O63" s="55"/>
    </row>
    <row r="64" spans="1:15" ht="15" customHeight="1" x14ac:dyDescent="0.25">
      <c r="A64" s="278" t="s">
        <v>78</v>
      </c>
      <c r="B64" s="278"/>
      <c r="C64" s="278"/>
      <c r="D64" s="278"/>
      <c r="E64" s="278"/>
      <c r="F64" s="278"/>
      <c r="G64" s="278"/>
      <c r="H64" s="327">
        <f>SUM(H58:I63)</f>
        <v>525.49599999999998</v>
      </c>
      <c r="I64" s="327"/>
      <c r="J64" s="16"/>
      <c r="K64" s="16"/>
    </row>
    <row r="65" spans="1:15" ht="15" customHeight="1" x14ac:dyDescent="0.25">
      <c r="A65" s="269"/>
      <c r="B65" s="269"/>
      <c r="C65" s="269"/>
      <c r="D65" s="269"/>
      <c r="E65" s="269"/>
      <c r="F65" s="269"/>
      <c r="G65" s="269"/>
      <c r="H65" s="269"/>
      <c r="I65" s="269"/>
      <c r="J65" s="16"/>
      <c r="K65" s="16"/>
    </row>
    <row r="66" spans="1:15" ht="15" customHeight="1" x14ac:dyDescent="0.25">
      <c r="A66" s="336" t="s">
        <v>105</v>
      </c>
      <c r="B66" s="336"/>
      <c r="C66" s="336"/>
      <c r="D66" s="336"/>
      <c r="E66" s="336"/>
      <c r="F66" s="336"/>
      <c r="G66" s="336"/>
      <c r="H66" s="336"/>
      <c r="I66" s="336"/>
      <c r="J66" s="16"/>
      <c r="K66" s="16"/>
      <c r="N66" s="56"/>
    </row>
    <row r="67" spans="1:15" ht="15" customHeight="1" x14ac:dyDescent="0.25">
      <c r="A67" s="337"/>
      <c r="B67" s="337"/>
      <c r="C67" s="337"/>
      <c r="D67" s="337"/>
      <c r="E67" s="337"/>
      <c r="F67" s="337"/>
      <c r="G67" s="337"/>
      <c r="H67" s="337"/>
      <c r="I67" s="337"/>
      <c r="J67" s="16"/>
      <c r="K67" s="16"/>
      <c r="N67" s="55"/>
    </row>
    <row r="68" spans="1:15" ht="15" customHeight="1" x14ac:dyDescent="0.25">
      <c r="A68" s="43">
        <v>2</v>
      </c>
      <c r="B68" s="338" t="s">
        <v>106</v>
      </c>
      <c r="C68" s="338"/>
      <c r="D68" s="338"/>
      <c r="E68" s="338"/>
      <c r="F68" s="338"/>
      <c r="G68" s="338"/>
      <c r="H68" s="253" t="s">
        <v>56</v>
      </c>
      <c r="I68" s="253"/>
      <c r="J68" s="16"/>
      <c r="K68" s="16"/>
    </row>
    <row r="69" spans="1:15" ht="15" customHeight="1" x14ac:dyDescent="0.25">
      <c r="A69" s="28" t="s">
        <v>73</v>
      </c>
      <c r="B69" s="252" t="s">
        <v>107</v>
      </c>
      <c r="C69" s="252"/>
      <c r="D69" s="252"/>
      <c r="E69" s="252"/>
      <c r="F69" s="252"/>
      <c r="G69" s="252"/>
      <c r="H69" s="255">
        <f>I41</f>
        <v>483.2865811111111</v>
      </c>
      <c r="I69" s="255"/>
      <c r="J69" s="16"/>
      <c r="K69" s="18"/>
      <c r="L69" s="15"/>
      <c r="M69" s="15"/>
      <c r="N69" s="15"/>
      <c r="O69" s="15"/>
    </row>
    <row r="70" spans="1:15" ht="15" customHeight="1" x14ac:dyDescent="0.25">
      <c r="A70" s="28" t="s">
        <v>81</v>
      </c>
      <c r="B70" s="252" t="s">
        <v>82</v>
      </c>
      <c r="C70" s="252"/>
      <c r="D70" s="252"/>
      <c r="E70" s="252"/>
      <c r="F70" s="252"/>
      <c r="G70" s="252"/>
      <c r="H70" s="255">
        <f>I53</f>
        <v>1092.6606618488888</v>
      </c>
      <c r="I70" s="255"/>
      <c r="J70" s="16"/>
      <c r="K70" s="16"/>
    </row>
    <row r="71" spans="1:15" ht="15" customHeight="1" x14ac:dyDescent="0.25">
      <c r="A71" s="28" t="s">
        <v>93</v>
      </c>
      <c r="B71" s="252" t="s">
        <v>94</v>
      </c>
      <c r="C71" s="252"/>
      <c r="D71" s="252"/>
      <c r="E71" s="252"/>
      <c r="F71" s="252"/>
      <c r="G71" s="252"/>
      <c r="H71" s="255">
        <f>H64</f>
        <v>525.49599999999998</v>
      </c>
      <c r="I71" s="255"/>
      <c r="J71" s="16"/>
      <c r="K71" s="16"/>
    </row>
    <row r="72" spans="1:15" ht="15" customHeight="1" x14ac:dyDescent="0.25">
      <c r="A72" s="278" t="s">
        <v>78</v>
      </c>
      <c r="B72" s="278"/>
      <c r="C72" s="278"/>
      <c r="D72" s="278"/>
      <c r="E72" s="278"/>
      <c r="F72" s="278"/>
      <c r="G72" s="278"/>
      <c r="H72" s="327">
        <f>SUM(H69:I71)</f>
        <v>2101.4432429600001</v>
      </c>
      <c r="I72" s="327"/>
      <c r="J72" s="16"/>
      <c r="K72" s="16"/>
    </row>
    <row r="73" spans="1:15" ht="15" customHeight="1" x14ac:dyDescent="0.25">
      <c r="A73" s="339"/>
      <c r="B73" s="339"/>
      <c r="C73" s="339"/>
      <c r="D73" s="339"/>
      <c r="E73" s="339"/>
      <c r="F73" s="339"/>
      <c r="G73" s="339"/>
      <c r="H73" s="339"/>
      <c r="I73" s="339"/>
      <c r="J73" s="16"/>
      <c r="K73" s="16"/>
    </row>
    <row r="74" spans="1:15" ht="15" customHeight="1" x14ac:dyDescent="0.25">
      <c r="A74" s="284" t="s">
        <v>108</v>
      </c>
      <c r="B74" s="285"/>
      <c r="C74" s="285"/>
      <c r="D74" s="285"/>
      <c r="E74" s="285"/>
      <c r="F74" s="285"/>
      <c r="G74" s="285"/>
      <c r="H74" s="285"/>
      <c r="I74" s="286"/>
      <c r="J74" s="16"/>
      <c r="K74" s="16"/>
    </row>
    <row r="75" spans="1:15" ht="15" customHeight="1" x14ac:dyDescent="0.25">
      <c r="A75" s="44">
        <v>3</v>
      </c>
      <c r="B75" s="63" t="s">
        <v>109</v>
      </c>
      <c r="C75" s="62"/>
      <c r="D75" s="62"/>
      <c r="E75" s="62"/>
      <c r="F75" s="62"/>
      <c r="G75" s="62"/>
      <c r="H75" s="44" t="s">
        <v>75</v>
      </c>
      <c r="I75" s="47" t="s">
        <v>56</v>
      </c>
      <c r="J75" s="16"/>
      <c r="K75" s="16"/>
    </row>
    <row r="76" spans="1:15" ht="15" customHeight="1" x14ac:dyDescent="0.25">
      <c r="A76" s="27" t="s">
        <v>34</v>
      </c>
      <c r="B76" s="65" t="s">
        <v>110</v>
      </c>
      <c r="C76" s="66"/>
      <c r="D76" s="66"/>
      <c r="E76" s="66"/>
      <c r="F76" s="66"/>
      <c r="G76" s="66"/>
      <c r="H76" s="207">
        <f>0.05*(1+(1/12+1/12+1/36))/12</f>
        <v>4.9768518518518521E-3</v>
      </c>
      <c r="I76" s="36">
        <f>H76*$H$34</f>
        <v>12.371956018518519</v>
      </c>
      <c r="J76" s="355"/>
      <c r="K76" s="16"/>
    </row>
    <row r="77" spans="1:15" ht="15" customHeight="1" x14ac:dyDescent="0.25">
      <c r="A77" s="27" t="s">
        <v>36</v>
      </c>
      <c r="B77" s="65" t="s">
        <v>111</v>
      </c>
      <c r="C77" s="66"/>
      <c r="D77" s="66"/>
      <c r="E77" s="66"/>
      <c r="F77" s="66"/>
      <c r="G77" s="66"/>
      <c r="H77" s="207">
        <f>H76*0.08</f>
        <v>3.9814814814814818E-4</v>
      </c>
      <c r="I77" s="36">
        <f t="shared" ref="I77:I81" si="1">H77*$H$34</f>
        <v>0.98975648148148154</v>
      </c>
      <c r="J77" s="355"/>
      <c r="K77" s="16"/>
      <c r="L77" s="55"/>
    </row>
    <row r="78" spans="1:15" ht="15" customHeight="1" x14ac:dyDescent="0.25">
      <c r="A78" s="27" t="s">
        <v>39</v>
      </c>
      <c r="B78" s="65" t="s">
        <v>112</v>
      </c>
      <c r="C78" s="66"/>
      <c r="D78" s="66"/>
      <c r="E78" s="66"/>
      <c r="F78" s="66"/>
      <c r="G78" s="66"/>
      <c r="H78" s="207">
        <f>0.4*0.08*0.05</f>
        <v>1.6000000000000001E-3</v>
      </c>
      <c r="I78" s="36">
        <f t="shared" si="1"/>
        <v>3.9774400000000005</v>
      </c>
      <c r="J78" s="355"/>
      <c r="K78" s="16"/>
    </row>
    <row r="79" spans="1:15" ht="15" customHeight="1" x14ac:dyDescent="0.25">
      <c r="A79" s="27" t="s">
        <v>41</v>
      </c>
      <c r="B79" s="65" t="s">
        <v>113</v>
      </c>
      <c r="C79" s="66"/>
      <c r="D79" s="66"/>
      <c r="E79" s="66"/>
      <c r="F79" s="66"/>
      <c r="G79" s="66"/>
      <c r="H79" s="207">
        <f>7/30/12</f>
        <v>1.9444444444444445E-2</v>
      </c>
      <c r="I79" s="36">
        <f t="shared" si="1"/>
        <v>48.336944444444448</v>
      </c>
      <c r="J79" s="355"/>
      <c r="K79" s="16"/>
    </row>
    <row r="80" spans="1:15" ht="15" customHeight="1" x14ac:dyDescent="0.25">
      <c r="A80" s="27" t="s">
        <v>64</v>
      </c>
      <c r="B80" s="65" t="s">
        <v>114</v>
      </c>
      <c r="C80" s="66"/>
      <c r="D80" s="66"/>
      <c r="E80" s="66"/>
      <c r="F80" s="66"/>
      <c r="G80" s="66"/>
      <c r="H80" s="207">
        <f>H53*H79</f>
        <v>7.1555555555555565E-3</v>
      </c>
      <c r="I80" s="36">
        <f t="shared" si="1"/>
        <v>17.787995555555558</v>
      </c>
      <c r="J80" s="355"/>
      <c r="K80" s="16"/>
    </row>
    <row r="81" spans="1:15" ht="15" customHeight="1" x14ac:dyDescent="0.25">
      <c r="A81" s="27" t="s">
        <v>66</v>
      </c>
      <c r="B81" s="65" t="s">
        <v>116</v>
      </c>
      <c r="C81" s="66"/>
      <c r="D81" s="66"/>
      <c r="E81" s="66"/>
      <c r="F81" s="66"/>
      <c r="G81" s="66"/>
      <c r="H81" s="207">
        <f>0.4*0.08</f>
        <v>3.2000000000000001E-2</v>
      </c>
      <c r="I81" s="36">
        <f t="shared" si="1"/>
        <v>79.5488</v>
      </c>
      <c r="J81" s="355"/>
      <c r="K81" s="16"/>
    </row>
    <row r="82" spans="1:15" ht="15" customHeight="1" x14ac:dyDescent="0.25">
      <c r="A82" s="63" t="s">
        <v>78</v>
      </c>
      <c r="B82" s="62"/>
      <c r="C82" s="62"/>
      <c r="D82" s="62"/>
      <c r="E82" s="62"/>
      <c r="F82" s="62"/>
      <c r="G82" s="62"/>
      <c r="H82" s="327">
        <f>SUM(I76:I81)</f>
        <v>163.01289250000002</v>
      </c>
      <c r="I82" s="327"/>
      <c r="J82" s="16"/>
      <c r="K82" s="16"/>
    </row>
    <row r="83" spans="1:15" ht="15" customHeight="1" x14ac:dyDescent="0.25">
      <c r="A83" s="308"/>
      <c r="B83" s="308"/>
      <c r="C83" s="308"/>
      <c r="D83" s="308"/>
      <c r="E83" s="308"/>
      <c r="F83" s="308"/>
      <c r="G83" s="308"/>
      <c r="H83" s="308"/>
      <c r="I83" s="308"/>
      <c r="J83" s="16"/>
      <c r="K83" s="16"/>
    </row>
    <row r="84" spans="1:15" ht="15" customHeight="1" x14ac:dyDescent="0.25">
      <c r="A84" s="284" t="s">
        <v>117</v>
      </c>
      <c r="B84" s="285"/>
      <c r="C84" s="285"/>
      <c r="D84" s="285"/>
      <c r="E84" s="285"/>
      <c r="F84" s="285"/>
      <c r="G84" s="285"/>
      <c r="H84" s="285"/>
      <c r="I84" s="286"/>
      <c r="J84" s="16"/>
      <c r="K84" s="16"/>
    </row>
    <row r="85" spans="1:15" ht="15" customHeight="1" x14ac:dyDescent="0.25">
      <c r="A85" s="311" t="s">
        <v>118</v>
      </c>
      <c r="B85" s="312"/>
      <c r="C85" s="312"/>
      <c r="D85" s="312"/>
      <c r="E85" s="312"/>
      <c r="F85" s="312"/>
      <c r="G85" s="312"/>
      <c r="H85" s="312"/>
      <c r="I85" s="313"/>
      <c r="J85" s="16"/>
      <c r="K85" s="16"/>
    </row>
    <row r="86" spans="1:15" ht="15" customHeight="1" x14ac:dyDescent="0.25">
      <c r="A86" s="44" t="s">
        <v>119</v>
      </c>
      <c r="B86" s="63" t="s">
        <v>120</v>
      </c>
      <c r="C86" s="62"/>
      <c r="D86" s="62"/>
      <c r="E86" s="62"/>
      <c r="F86" s="62"/>
      <c r="G86" s="62"/>
      <c r="H86" s="44" t="s">
        <v>75</v>
      </c>
      <c r="I86" s="44" t="s">
        <v>56</v>
      </c>
      <c r="J86" s="16"/>
      <c r="K86" s="16"/>
    </row>
    <row r="87" spans="1:15" ht="15" customHeight="1" x14ac:dyDescent="0.25">
      <c r="A87" s="27" t="s">
        <v>34</v>
      </c>
      <c r="B87" s="65" t="s">
        <v>121</v>
      </c>
      <c r="C87" s="66"/>
      <c r="D87" s="66"/>
      <c r="E87" s="66"/>
      <c r="F87" s="66"/>
      <c r="G87" s="66"/>
      <c r="H87" s="58">
        <f>(1/12+1/12+1/36)/12</f>
        <v>1.6203703703703703E-2</v>
      </c>
      <c r="I87" s="34">
        <f>H87*$H$34</f>
        <v>40.280787037037037</v>
      </c>
      <c r="J87" s="16"/>
      <c r="K87" s="16"/>
    </row>
    <row r="88" spans="1:15" ht="15" customHeight="1" x14ac:dyDescent="0.25">
      <c r="A88" s="27" t="s">
        <v>36</v>
      </c>
      <c r="B88" s="65" t="s">
        <v>122</v>
      </c>
      <c r="C88" s="66"/>
      <c r="D88" s="66"/>
      <c r="E88" s="66"/>
      <c r="F88" s="66"/>
      <c r="G88" s="66"/>
      <c r="H88" s="207">
        <f>(5/30/12)</f>
        <v>1.3888888888888888E-2</v>
      </c>
      <c r="I88" s="34">
        <f t="shared" ref="I88:I97" si="2">H88*$H$34</f>
        <v>34.526388888888889</v>
      </c>
      <c r="J88" s="355"/>
      <c r="K88" s="135"/>
      <c r="L88" s="14"/>
      <c r="M88" s="14"/>
      <c r="O88" s="67"/>
    </row>
    <row r="89" spans="1:15" ht="15" customHeight="1" x14ac:dyDescent="0.25">
      <c r="A89" s="27" t="s">
        <v>39</v>
      </c>
      <c r="B89" s="65" t="s">
        <v>123</v>
      </c>
      <c r="C89" s="66"/>
      <c r="D89" s="66"/>
      <c r="E89" s="66"/>
      <c r="F89" s="66"/>
      <c r="G89" s="66"/>
      <c r="H89" s="207">
        <f>0.0162*0.5*(5/30/12)</f>
        <v>1.1249999999999998E-4</v>
      </c>
      <c r="I89" s="34">
        <f t="shared" si="2"/>
        <v>0.27966374999999999</v>
      </c>
      <c r="J89" s="355"/>
      <c r="K89" s="136"/>
    </row>
    <row r="90" spans="1:15" ht="15" customHeight="1" x14ac:dyDescent="0.25">
      <c r="A90" s="27" t="s">
        <v>41</v>
      </c>
      <c r="B90" s="65" t="s">
        <v>124</v>
      </c>
      <c r="C90" s="66"/>
      <c r="D90" s="66"/>
      <c r="E90" s="66"/>
      <c r="F90" s="66"/>
      <c r="G90" s="66"/>
      <c r="H90" s="207">
        <f>(1/12+1/36)*(4/12)*0.5*0.0162</f>
        <v>2.9999999999999997E-4</v>
      </c>
      <c r="I90" s="34">
        <f t="shared" si="2"/>
        <v>0.74576999999999993</v>
      </c>
      <c r="J90" s="355"/>
      <c r="K90" s="16"/>
    </row>
    <row r="91" spans="1:15" ht="15" customHeight="1" x14ac:dyDescent="0.25">
      <c r="A91" s="27" t="s">
        <v>64</v>
      </c>
      <c r="B91" s="65" t="s">
        <v>125</v>
      </c>
      <c r="C91" s="66"/>
      <c r="D91" s="66"/>
      <c r="E91" s="66"/>
      <c r="F91" s="66"/>
      <c r="G91" s="66"/>
      <c r="H91" s="207">
        <f>(7/30/12)</f>
        <v>1.9444444444444445E-2</v>
      </c>
      <c r="I91" s="34">
        <f t="shared" si="2"/>
        <v>48.336944444444448</v>
      </c>
      <c r="J91" s="355"/>
      <c r="K91" s="16"/>
      <c r="M91" s="71"/>
    </row>
    <row r="92" spans="1:15" ht="15" customHeight="1" x14ac:dyDescent="0.25">
      <c r="A92" s="27" t="s">
        <v>66</v>
      </c>
      <c r="B92" s="65" t="s">
        <v>126</v>
      </c>
      <c r="C92" s="66"/>
      <c r="D92" s="66"/>
      <c r="E92" s="66"/>
      <c r="F92" s="66"/>
      <c r="G92" s="66"/>
      <c r="H92" s="207">
        <f>(15/30/12)*0.0122</f>
        <v>5.0833333333333329E-4</v>
      </c>
      <c r="I92" s="34">
        <f t="shared" si="2"/>
        <v>1.2636658333333333</v>
      </c>
      <c r="J92" s="355"/>
      <c r="K92" s="16"/>
    </row>
    <row r="93" spans="1:15" ht="15" customHeight="1" x14ac:dyDescent="0.25">
      <c r="A93" s="27"/>
      <c r="B93" s="65"/>
      <c r="C93" s="66"/>
      <c r="D93" s="66"/>
      <c r="E93" s="66"/>
      <c r="F93" s="66"/>
      <c r="G93" s="66"/>
      <c r="H93" s="58"/>
      <c r="I93" s="34">
        <f t="shared" si="2"/>
        <v>0</v>
      </c>
      <c r="J93" s="16"/>
      <c r="K93" s="16"/>
    </row>
    <row r="94" spans="1:15" ht="15" customHeight="1" x14ac:dyDescent="0.25">
      <c r="A94" s="27"/>
      <c r="B94" s="65"/>
      <c r="C94" s="66"/>
      <c r="D94" s="66"/>
      <c r="E94" s="66"/>
      <c r="F94" s="66"/>
      <c r="G94" s="66"/>
      <c r="H94" s="58"/>
      <c r="I94" s="34">
        <f t="shared" si="2"/>
        <v>0</v>
      </c>
      <c r="J94" s="16"/>
      <c r="K94" s="16"/>
    </row>
    <row r="95" spans="1:15" ht="15" customHeight="1" x14ac:dyDescent="0.25">
      <c r="A95" s="27"/>
      <c r="B95" s="65"/>
      <c r="C95" s="66"/>
      <c r="D95" s="66"/>
      <c r="E95" s="66"/>
      <c r="F95" s="66"/>
      <c r="G95" s="66"/>
      <c r="H95" s="58"/>
      <c r="I95" s="34">
        <f t="shared" si="2"/>
        <v>0</v>
      </c>
      <c r="J95" s="16"/>
      <c r="K95" s="16"/>
    </row>
    <row r="96" spans="1:15" ht="15" customHeight="1" x14ac:dyDescent="0.25">
      <c r="A96" s="27"/>
      <c r="B96" s="65"/>
      <c r="C96" s="66"/>
      <c r="D96" s="66"/>
      <c r="E96" s="66"/>
      <c r="F96" s="66"/>
      <c r="G96" s="66"/>
      <c r="H96" s="58"/>
      <c r="I96" s="34">
        <f t="shared" si="2"/>
        <v>0</v>
      </c>
      <c r="J96" s="16"/>
      <c r="K96" s="16"/>
    </row>
    <row r="97" spans="1:11" ht="15" customHeight="1" x14ac:dyDescent="0.25">
      <c r="A97" s="27"/>
      <c r="B97" s="65"/>
      <c r="C97" s="66"/>
      <c r="D97" s="66"/>
      <c r="E97" s="66"/>
      <c r="F97" s="66"/>
      <c r="G97" s="66"/>
      <c r="H97" s="58"/>
      <c r="I97" s="34">
        <f t="shared" si="2"/>
        <v>0</v>
      </c>
      <c r="J97" s="16"/>
      <c r="K97" s="16"/>
    </row>
    <row r="98" spans="1:11" ht="15" customHeight="1" x14ac:dyDescent="0.25">
      <c r="A98" s="348" t="s">
        <v>128</v>
      </c>
      <c r="B98" s="349"/>
      <c r="C98" s="349"/>
      <c r="D98" s="349"/>
      <c r="E98" s="349"/>
      <c r="F98" s="349"/>
      <c r="G98" s="350"/>
      <c r="H98" s="70">
        <f>SUM(H87:H97)</f>
        <v>5.0457870370370375E-2</v>
      </c>
      <c r="I98" s="34"/>
      <c r="J98" s="16"/>
      <c r="K98" s="16"/>
    </row>
    <row r="99" spans="1:11" ht="15" customHeight="1" x14ac:dyDescent="0.25">
      <c r="A99" s="27"/>
      <c r="B99" s="163"/>
      <c r="C99" s="66"/>
      <c r="D99" s="66"/>
      <c r="E99" s="66"/>
      <c r="F99" s="66"/>
      <c r="G99" s="66"/>
      <c r="H99" s="58"/>
      <c r="I99" s="34"/>
      <c r="J99" s="16"/>
      <c r="K99" s="16"/>
    </row>
    <row r="100" spans="1:11" ht="15" customHeight="1" x14ac:dyDescent="0.25">
      <c r="A100" s="27" t="s">
        <v>129</v>
      </c>
      <c r="B100" s="65" t="s">
        <v>167</v>
      </c>
      <c r="C100" s="66"/>
      <c r="D100" s="66"/>
      <c r="E100" s="66"/>
      <c r="F100" s="66"/>
      <c r="G100" s="66"/>
      <c r="H100" s="58">
        <f>H53</f>
        <v>0.36800000000000005</v>
      </c>
      <c r="I100" s="34">
        <f>H100*SUM(I87:I90)</f>
        <v>27.906400360740736</v>
      </c>
      <c r="J100" s="16"/>
      <c r="K100" s="16"/>
    </row>
    <row r="101" spans="1:11" ht="15" customHeight="1" x14ac:dyDescent="0.25">
      <c r="A101" s="348" t="s">
        <v>78</v>
      </c>
      <c r="B101" s="349"/>
      <c r="C101" s="349"/>
      <c r="D101" s="349"/>
      <c r="E101" s="349"/>
      <c r="F101" s="349"/>
      <c r="G101" s="350"/>
      <c r="H101" s="46">
        <f>H98+H99+H100</f>
        <v>0.41845787037037041</v>
      </c>
      <c r="I101" s="45">
        <f>SUM(I87:I97,I99:I100)</f>
        <v>153.33962031444443</v>
      </c>
      <c r="J101" s="16"/>
      <c r="K101" s="16"/>
    </row>
    <row r="102" spans="1:11" ht="15" customHeight="1" x14ac:dyDescent="0.25">
      <c r="A102" s="269"/>
      <c r="B102" s="269"/>
      <c r="C102" s="269"/>
      <c r="D102" s="269"/>
      <c r="E102" s="269"/>
      <c r="F102" s="269"/>
      <c r="G102" s="269"/>
      <c r="H102" s="269"/>
      <c r="I102" s="269"/>
      <c r="J102" s="16"/>
      <c r="K102" s="16"/>
    </row>
    <row r="103" spans="1:11" ht="15" customHeight="1" x14ac:dyDescent="0.25">
      <c r="A103" s="336" t="s">
        <v>131</v>
      </c>
      <c r="B103" s="336"/>
      <c r="C103" s="336"/>
      <c r="D103" s="336"/>
      <c r="E103" s="336"/>
      <c r="F103" s="336"/>
      <c r="G103" s="336"/>
      <c r="H103" s="336"/>
      <c r="I103" s="336"/>
      <c r="J103" s="16"/>
      <c r="K103" s="16"/>
    </row>
    <row r="104" spans="1:11" ht="15" customHeight="1" x14ac:dyDescent="0.25">
      <c r="A104" s="337"/>
      <c r="B104" s="337"/>
      <c r="C104" s="337"/>
      <c r="D104" s="337"/>
      <c r="E104" s="337"/>
      <c r="F104" s="337"/>
      <c r="G104" s="337"/>
      <c r="H104" s="337"/>
      <c r="I104" s="337"/>
      <c r="J104" s="16"/>
      <c r="K104" s="16"/>
    </row>
    <row r="105" spans="1:11" ht="15" customHeight="1" x14ac:dyDescent="0.25">
      <c r="A105" s="43">
        <v>4</v>
      </c>
      <c r="B105" s="128" t="s">
        <v>106</v>
      </c>
      <c r="C105" s="129"/>
      <c r="D105" s="129"/>
      <c r="E105" s="129"/>
      <c r="F105" s="129"/>
      <c r="G105" s="129"/>
      <c r="H105" s="253" t="s">
        <v>56</v>
      </c>
      <c r="I105" s="253"/>
      <c r="J105" s="16"/>
      <c r="K105" s="16"/>
    </row>
    <row r="106" spans="1:11" ht="15" customHeight="1" x14ac:dyDescent="0.25">
      <c r="A106" s="28" t="s">
        <v>119</v>
      </c>
      <c r="B106" s="126" t="s">
        <v>132</v>
      </c>
      <c r="C106" s="127"/>
      <c r="D106" s="127"/>
      <c r="E106" s="127"/>
      <c r="F106" s="127"/>
      <c r="G106" s="127"/>
      <c r="H106" s="255">
        <f>I101</f>
        <v>153.33962031444443</v>
      </c>
      <c r="I106" s="255"/>
      <c r="J106" s="16"/>
      <c r="K106" s="16"/>
    </row>
    <row r="107" spans="1:11" ht="15" customHeight="1" x14ac:dyDescent="0.25">
      <c r="A107" s="63" t="s">
        <v>78</v>
      </c>
      <c r="B107" s="62"/>
      <c r="C107" s="62"/>
      <c r="D107" s="62"/>
      <c r="E107" s="62"/>
      <c r="F107" s="62"/>
      <c r="G107" s="62"/>
      <c r="H107" s="327">
        <f>SUM(H106:I106)</f>
        <v>153.33962031444443</v>
      </c>
      <c r="I107" s="327"/>
      <c r="J107" s="16"/>
      <c r="K107" s="16"/>
    </row>
    <row r="108" spans="1:11" ht="15" customHeight="1" x14ac:dyDescent="0.25">
      <c r="A108" s="339"/>
      <c r="B108" s="339"/>
      <c r="C108" s="339"/>
      <c r="D108" s="339"/>
      <c r="E108" s="339"/>
      <c r="F108" s="339"/>
      <c r="G108" s="339"/>
      <c r="H108" s="339"/>
      <c r="I108" s="339"/>
      <c r="J108" s="16"/>
      <c r="K108" s="16"/>
    </row>
    <row r="109" spans="1:11" ht="15" customHeight="1" x14ac:dyDescent="0.25">
      <c r="A109" s="284" t="s">
        <v>133</v>
      </c>
      <c r="B109" s="285"/>
      <c r="C109" s="285"/>
      <c r="D109" s="285"/>
      <c r="E109" s="285"/>
      <c r="F109" s="285"/>
      <c r="G109" s="285"/>
      <c r="H109" s="285"/>
      <c r="I109" s="286"/>
      <c r="J109" s="16"/>
      <c r="K109" s="16"/>
    </row>
    <row r="110" spans="1:11" ht="15" customHeight="1" x14ac:dyDescent="0.25">
      <c r="A110" s="44">
        <v>5</v>
      </c>
      <c r="B110" s="287" t="s">
        <v>134</v>
      </c>
      <c r="C110" s="287"/>
      <c r="D110" s="287"/>
      <c r="E110" s="287"/>
      <c r="F110" s="287"/>
      <c r="G110" s="287"/>
      <c r="H110" s="278" t="s">
        <v>56</v>
      </c>
      <c r="I110" s="278"/>
      <c r="J110" s="16"/>
      <c r="K110" s="16"/>
    </row>
    <row r="111" spans="1:11" ht="15" customHeight="1" x14ac:dyDescent="0.25">
      <c r="A111" s="28" t="s">
        <v>34</v>
      </c>
      <c r="B111" s="340" t="s">
        <v>135</v>
      </c>
      <c r="C111" s="341"/>
      <c r="D111" s="341"/>
      <c r="E111" s="341"/>
      <c r="F111" s="341"/>
      <c r="G111" s="342"/>
      <c r="H111" s="365">
        <f>Uniformes!J16</f>
        <v>101.43652777777777</v>
      </c>
      <c r="I111" s="366"/>
      <c r="J111" s="16"/>
      <c r="K111" s="16"/>
    </row>
    <row r="112" spans="1:11" ht="15" customHeight="1" x14ac:dyDescent="0.25">
      <c r="A112" s="28" t="s">
        <v>36</v>
      </c>
      <c r="B112" s="345" t="s">
        <v>136</v>
      </c>
      <c r="C112" s="346"/>
      <c r="D112" s="346"/>
      <c r="E112" s="346"/>
      <c r="F112" s="346"/>
      <c r="G112" s="347"/>
      <c r="H112" s="365">
        <f>'Insumos e Equipamentos'!J10</f>
        <v>2.5575688509021846</v>
      </c>
      <c r="I112" s="366"/>
      <c r="J112" s="16"/>
      <c r="K112" s="16"/>
    </row>
    <row r="113" spans="1:12" ht="15" customHeight="1" x14ac:dyDescent="0.25">
      <c r="A113" s="28" t="s">
        <v>41</v>
      </c>
      <c r="B113" s="157" t="s">
        <v>168</v>
      </c>
      <c r="C113" s="158"/>
      <c r="D113" s="158"/>
      <c r="E113" s="158"/>
      <c r="F113" s="158"/>
      <c r="G113" s="159"/>
      <c r="H113" s="372">
        <f>'Insumos e Equipamentos'!I15</f>
        <v>10.625</v>
      </c>
      <c r="I113" s="372"/>
      <c r="J113" s="16"/>
      <c r="K113" s="16"/>
    </row>
    <row r="114" spans="1:12" ht="15" customHeight="1" x14ac:dyDescent="0.25">
      <c r="A114" s="253" t="s">
        <v>28</v>
      </c>
      <c r="B114" s="253"/>
      <c r="C114" s="253"/>
      <c r="D114" s="253"/>
      <c r="E114" s="253"/>
      <c r="F114" s="253"/>
      <c r="G114" s="253"/>
      <c r="H114" s="353">
        <f>SUM(H111:I113)</f>
        <v>114.61909662867996</v>
      </c>
      <c r="I114" s="353"/>
      <c r="J114" s="16"/>
      <c r="K114" s="16"/>
    </row>
    <row r="115" spans="1:12" ht="15" customHeight="1" x14ac:dyDescent="0.25">
      <c r="A115" s="354"/>
      <c r="B115" s="354"/>
      <c r="C115" s="354"/>
      <c r="D115" s="354"/>
      <c r="E115" s="354"/>
      <c r="F115" s="354"/>
      <c r="G115" s="354"/>
      <c r="H115" s="354"/>
      <c r="I115" s="354"/>
      <c r="J115" s="16"/>
      <c r="K115" s="16"/>
    </row>
    <row r="116" spans="1:12" ht="15" customHeight="1" x14ac:dyDescent="0.25">
      <c r="A116" s="284" t="s">
        <v>138</v>
      </c>
      <c r="B116" s="285"/>
      <c r="C116" s="285"/>
      <c r="D116" s="285"/>
      <c r="E116" s="285"/>
      <c r="F116" s="285"/>
      <c r="G116" s="285"/>
      <c r="H116" s="285"/>
      <c r="I116" s="286"/>
      <c r="J116" s="16"/>
      <c r="K116" s="16"/>
    </row>
    <row r="117" spans="1:12" ht="15" customHeight="1" x14ac:dyDescent="0.25">
      <c r="A117" s="43">
        <v>6</v>
      </c>
      <c r="B117" s="338" t="s">
        <v>139</v>
      </c>
      <c r="C117" s="338"/>
      <c r="D117" s="338"/>
      <c r="E117" s="338"/>
      <c r="F117" s="338"/>
      <c r="G117" s="338"/>
      <c r="H117" s="43" t="s">
        <v>75</v>
      </c>
      <c r="I117" s="43" t="s">
        <v>56</v>
      </c>
      <c r="J117" s="16"/>
      <c r="K117" s="16"/>
    </row>
    <row r="118" spans="1:12" ht="15" customHeight="1" x14ac:dyDescent="0.25">
      <c r="A118" s="28" t="s">
        <v>34</v>
      </c>
      <c r="B118" s="252" t="s">
        <v>140</v>
      </c>
      <c r="C118" s="252"/>
      <c r="D118" s="252"/>
      <c r="E118" s="252"/>
      <c r="F118" s="252"/>
      <c r="G118" s="252"/>
      <c r="H118" s="208">
        <v>0.03</v>
      </c>
      <c r="I118" s="39">
        <f>$H$134*H118</f>
        <v>150.54944557209373</v>
      </c>
      <c r="J118" s="16"/>
      <c r="K118" s="16"/>
      <c r="L118" s="56"/>
    </row>
    <row r="119" spans="1:12" ht="15" customHeight="1" x14ac:dyDescent="0.25">
      <c r="A119" s="28" t="s">
        <v>36</v>
      </c>
      <c r="B119" s="252" t="s">
        <v>141</v>
      </c>
      <c r="C119" s="252"/>
      <c r="D119" s="252"/>
      <c r="E119" s="252"/>
      <c r="F119" s="252"/>
      <c r="G119" s="252"/>
      <c r="H119" s="208">
        <v>6.7900000000000002E-2</v>
      </c>
      <c r="I119" s="39">
        <f>($H$134+I118)*H119</f>
        <v>350.96588583251736</v>
      </c>
      <c r="J119" s="16"/>
      <c r="K119" s="16"/>
      <c r="L119" s="55"/>
    </row>
    <row r="120" spans="1:12" ht="15" customHeight="1" x14ac:dyDescent="0.25">
      <c r="A120" s="28" t="s">
        <v>39</v>
      </c>
      <c r="B120" s="252" t="s">
        <v>142</v>
      </c>
      <c r="C120" s="252"/>
      <c r="D120" s="252"/>
      <c r="E120" s="252"/>
      <c r="F120" s="252"/>
      <c r="G120" s="252"/>
      <c r="H120" s="38">
        <f>SUM(H121:H123)</f>
        <v>0.14250000000000002</v>
      </c>
      <c r="I120" s="152">
        <f>((H134+I118+I119)/(1-H120))*H120</f>
        <v>917.28956407300586</v>
      </c>
      <c r="J120" s="16"/>
      <c r="K120" s="16"/>
    </row>
    <row r="121" spans="1:12" ht="15" customHeight="1" x14ac:dyDescent="0.25">
      <c r="A121" s="344" t="s">
        <v>143</v>
      </c>
      <c r="B121" s="344"/>
      <c r="C121" s="351" t="s">
        <v>144</v>
      </c>
      <c r="D121" s="29" t="s">
        <v>145</v>
      </c>
      <c r="E121" s="30"/>
      <c r="F121" s="30"/>
      <c r="G121" s="32"/>
      <c r="H121" s="208">
        <v>1.6500000000000001E-2</v>
      </c>
      <c r="I121" s="152">
        <f>((H134+I118+I119)/(1-H120))*H121</f>
        <v>106.21247584003225</v>
      </c>
      <c r="J121" s="16"/>
      <c r="K121" s="16"/>
    </row>
    <row r="122" spans="1:12" ht="15" customHeight="1" x14ac:dyDescent="0.25">
      <c r="A122" s="344" t="s">
        <v>146</v>
      </c>
      <c r="B122" s="344"/>
      <c r="C122" s="352"/>
      <c r="D122" s="29" t="s">
        <v>147</v>
      </c>
      <c r="E122" s="30"/>
      <c r="F122" s="30"/>
      <c r="G122" s="32"/>
      <c r="H122" s="208">
        <v>7.5999999999999998E-2</v>
      </c>
      <c r="I122" s="152">
        <f>((H134+I118+I119)/(1-H120))*H122</f>
        <v>489.22110083893642</v>
      </c>
      <c r="J122" s="16"/>
      <c r="K122" s="16"/>
    </row>
    <row r="123" spans="1:12" ht="15" customHeight="1" x14ac:dyDescent="0.25">
      <c r="A123" s="344" t="s">
        <v>148</v>
      </c>
      <c r="B123" s="344"/>
      <c r="C123" s="40" t="s">
        <v>149</v>
      </c>
      <c r="D123" s="29" t="s">
        <v>150</v>
      </c>
      <c r="E123" s="30"/>
      <c r="F123" s="30"/>
      <c r="G123" s="32"/>
      <c r="H123" s="38">
        <v>0.05</v>
      </c>
      <c r="I123" s="152">
        <f>((H134+I118+I119)/(1-H120))*H123</f>
        <v>321.85598739403713</v>
      </c>
      <c r="J123" s="16"/>
      <c r="K123" s="16"/>
    </row>
    <row r="124" spans="1:12" ht="15" customHeight="1" x14ac:dyDescent="0.25">
      <c r="A124" s="253" t="s">
        <v>28</v>
      </c>
      <c r="B124" s="253"/>
      <c r="C124" s="253"/>
      <c r="D124" s="253"/>
      <c r="E124" s="253"/>
      <c r="F124" s="253"/>
      <c r="G124" s="253"/>
      <c r="H124" s="42">
        <f>H120+H119+H118</f>
        <v>0.24040000000000003</v>
      </c>
      <c r="I124" s="153">
        <f>SUM(I118:I120)</f>
        <v>1418.8048954776168</v>
      </c>
      <c r="J124" s="16"/>
      <c r="K124" s="16"/>
    </row>
    <row r="125" spans="1:12" ht="15" customHeight="1" x14ac:dyDescent="0.25">
      <c r="A125" s="356"/>
      <c r="B125" s="356"/>
      <c r="C125" s="356"/>
      <c r="D125" s="356"/>
      <c r="E125" s="356"/>
      <c r="F125" s="356"/>
      <c r="G125" s="356"/>
      <c r="H125" s="356"/>
      <c r="I125" s="356"/>
      <c r="J125" s="16"/>
      <c r="K125" s="16"/>
    </row>
    <row r="126" spans="1:12" ht="15" customHeight="1" x14ac:dyDescent="0.25">
      <c r="A126" s="254" t="s">
        <v>151</v>
      </c>
      <c r="B126" s="254"/>
      <c r="C126" s="254"/>
      <c r="D126" s="254"/>
      <c r="E126" s="254"/>
      <c r="F126" s="254"/>
      <c r="G126" s="254"/>
      <c r="H126" s="254"/>
      <c r="I126" s="254"/>
      <c r="J126" s="16"/>
      <c r="K126" s="16"/>
    </row>
    <row r="127" spans="1:12" ht="15" customHeight="1" x14ac:dyDescent="0.25">
      <c r="A127" s="357"/>
      <c r="B127" s="357"/>
      <c r="C127" s="357"/>
      <c r="D127" s="357"/>
      <c r="E127" s="357"/>
      <c r="F127" s="357"/>
      <c r="G127" s="357"/>
      <c r="H127" s="357"/>
      <c r="I127" s="357"/>
      <c r="J127" s="16"/>
      <c r="K127" s="16"/>
    </row>
    <row r="128" spans="1:12" ht="15" customHeight="1" x14ac:dyDescent="0.25">
      <c r="A128" s="253" t="s">
        <v>152</v>
      </c>
      <c r="B128" s="253"/>
      <c r="C128" s="253"/>
      <c r="D128" s="253"/>
      <c r="E128" s="253"/>
      <c r="F128" s="253"/>
      <c r="G128" s="253"/>
      <c r="H128" s="253" t="s">
        <v>56</v>
      </c>
      <c r="I128" s="253"/>
      <c r="J128" s="16"/>
      <c r="K128" s="16"/>
    </row>
    <row r="129" spans="1:11" ht="15" customHeight="1" x14ac:dyDescent="0.25">
      <c r="A129" s="28" t="s">
        <v>34</v>
      </c>
      <c r="B129" s="252" t="s">
        <v>153</v>
      </c>
      <c r="C129" s="252"/>
      <c r="D129" s="252"/>
      <c r="E129" s="252"/>
      <c r="F129" s="252"/>
      <c r="G129" s="252"/>
      <c r="H129" s="255">
        <f>H34</f>
        <v>2485.9</v>
      </c>
      <c r="I129" s="255"/>
      <c r="J129" s="16"/>
      <c r="K129" s="16"/>
    </row>
    <row r="130" spans="1:11" ht="15" customHeight="1" x14ac:dyDescent="0.25">
      <c r="A130" s="28" t="s">
        <v>36</v>
      </c>
      <c r="B130" s="252" t="s">
        <v>154</v>
      </c>
      <c r="C130" s="252"/>
      <c r="D130" s="252"/>
      <c r="E130" s="252"/>
      <c r="F130" s="252"/>
      <c r="G130" s="252"/>
      <c r="H130" s="255">
        <f>H72</f>
        <v>2101.4432429600001</v>
      </c>
      <c r="I130" s="255"/>
      <c r="J130" s="16"/>
      <c r="K130" s="16"/>
    </row>
    <row r="131" spans="1:11" ht="15" customHeight="1" x14ac:dyDescent="0.25">
      <c r="A131" s="28" t="s">
        <v>39</v>
      </c>
      <c r="B131" s="252" t="s">
        <v>155</v>
      </c>
      <c r="C131" s="252"/>
      <c r="D131" s="252"/>
      <c r="E131" s="252"/>
      <c r="F131" s="252"/>
      <c r="G131" s="252"/>
      <c r="H131" s="255">
        <f>H82</f>
        <v>163.01289250000002</v>
      </c>
      <c r="I131" s="255"/>
      <c r="J131" s="16"/>
      <c r="K131" s="16"/>
    </row>
    <row r="132" spans="1:11" ht="15" customHeight="1" x14ac:dyDescent="0.25">
      <c r="A132" s="28" t="s">
        <v>41</v>
      </c>
      <c r="B132" s="252" t="s">
        <v>156</v>
      </c>
      <c r="C132" s="252"/>
      <c r="D132" s="252"/>
      <c r="E132" s="252"/>
      <c r="F132" s="252"/>
      <c r="G132" s="252"/>
      <c r="H132" s="255">
        <f>H107</f>
        <v>153.33962031444443</v>
      </c>
      <c r="I132" s="255"/>
      <c r="J132" s="16"/>
      <c r="K132" s="16"/>
    </row>
    <row r="133" spans="1:11" ht="15" customHeight="1" x14ac:dyDescent="0.25">
      <c r="A133" s="28" t="s">
        <v>64</v>
      </c>
      <c r="B133" s="252" t="s">
        <v>157</v>
      </c>
      <c r="C133" s="252"/>
      <c r="D133" s="252"/>
      <c r="E133" s="252"/>
      <c r="F133" s="252"/>
      <c r="G133" s="252"/>
      <c r="H133" s="255">
        <f>H114</f>
        <v>114.61909662867996</v>
      </c>
      <c r="I133" s="255"/>
      <c r="J133" s="16"/>
      <c r="K133" s="16"/>
    </row>
    <row r="134" spans="1:11" ht="15" customHeight="1" x14ac:dyDescent="0.25">
      <c r="A134" s="253" t="s">
        <v>158</v>
      </c>
      <c r="B134" s="253"/>
      <c r="C134" s="253"/>
      <c r="D134" s="253"/>
      <c r="E134" s="253"/>
      <c r="F134" s="253"/>
      <c r="G134" s="253"/>
      <c r="H134" s="353">
        <f>SUM(H129:I133)</f>
        <v>5018.3148524031249</v>
      </c>
      <c r="I134" s="353"/>
      <c r="J134" s="16"/>
      <c r="K134" s="16"/>
    </row>
    <row r="135" spans="1:11" ht="15" customHeight="1" x14ac:dyDescent="0.25">
      <c r="A135" s="28" t="s">
        <v>66</v>
      </c>
      <c r="B135" s="252" t="s">
        <v>159</v>
      </c>
      <c r="C135" s="252"/>
      <c r="D135" s="252"/>
      <c r="E135" s="252"/>
      <c r="F135" s="252"/>
      <c r="G135" s="252"/>
      <c r="H135" s="255">
        <f>I124</f>
        <v>1418.8048954776168</v>
      </c>
      <c r="I135" s="255"/>
      <c r="J135" s="16"/>
      <c r="K135" s="16"/>
    </row>
    <row r="136" spans="1:11" ht="15" customHeight="1" x14ac:dyDescent="0.25">
      <c r="A136" s="253" t="s">
        <v>160</v>
      </c>
      <c r="B136" s="253"/>
      <c r="C136" s="253"/>
      <c r="D136" s="253"/>
      <c r="E136" s="253"/>
      <c r="F136" s="253"/>
      <c r="G136" s="253"/>
      <c r="H136" s="251">
        <f>(H134+H135)</f>
        <v>6437.1197478807417</v>
      </c>
      <c r="I136" s="251"/>
      <c r="J136" s="16"/>
      <c r="K136" s="16"/>
    </row>
    <row r="137" spans="1:11" ht="15" customHeight="1" x14ac:dyDescent="0.25">
      <c r="A137" s="356"/>
      <c r="B137" s="356"/>
      <c r="C137" s="356"/>
      <c r="D137" s="356"/>
      <c r="E137" s="356"/>
      <c r="F137" s="356"/>
      <c r="G137" s="356"/>
      <c r="H137" s="356"/>
      <c r="I137" s="356"/>
      <c r="J137" s="16"/>
      <c r="K137" s="16"/>
    </row>
    <row r="138" spans="1:11" ht="15" hidden="1" customHeight="1" x14ac:dyDescent="0.25"/>
    <row r="139" spans="1:11" ht="15" hidden="1" customHeight="1" x14ac:dyDescent="0.25"/>
    <row r="140" spans="1:11" ht="15" hidden="1" customHeight="1" x14ac:dyDescent="0.25">
      <c r="B140" s="13" t="s">
        <v>161</v>
      </c>
      <c r="C140" s="12">
        <v>4.1999999999999997E-3</v>
      </c>
    </row>
    <row r="141" spans="1:11" ht="15" hidden="1" customHeight="1" x14ac:dyDescent="0.25">
      <c r="B141" s="13" t="s">
        <v>141</v>
      </c>
      <c r="C141" s="12">
        <v>4.0000000000000001E-3</v>
      </c>
    </row>
    <row r="142" spans="1:11" ht="15" hidden="1" customHeight="1" x14ac:dyDescent="0.25">
      <c r="B142" s="11"/>
      <c r="C142" s="10">
        <f>SUM(C140:C141)</f>
        <v>8.199999999999999E-3</v>
      </c>
    </row>
    <row r="143" spans="1:11" ht="15" hidden="1" customHeight="1" x14ac:dyDescent="0.25"/>
    <row r="144" spans="1:11" ht="15" hidden="1" customHeight="1" x14ac:dyDescent="0.25">
      <c r="C144" s="9" t="e">
        <v>#REF!</v>
      </c>
    </row>
    <row r="145" spans="1:11" ht="15" hidden="1" customHeight="1" x14ac:dyDescent="0.25"/>
    <row r="146" spans="1:11" ht="15" customHeight="1" x14ac:dyDescent="0.25">
      <c r="A146" s="254" t="s">
        <v>162</v>
      </c>
      <c r="B146" s="254"/>
      <c r="C146" s="254"/>
      <c r="D146" s="254"/>
      <c r="E146" s="254"/>
      <c r="F146" s="254"/>
      <c r="G146" s="254"/>
      <c r="H146" s="254"/>
      <c r="I146" s="254"/>
      <c r="K146" s="50"/>
    </row>
    <row r="147" spans="1:11" ht="15" customHeight="1" x14ac:dyDescent="0.25">
      <c r="A147" s="130"/>
      <c r="B147" s="130"/>
      <c r="C147" s="130"/>
      <c r="D147" s="130"/>
      <c r="E147" s="130"/>
      <c r="F147" s="130"/>
      <c r="G147" s="130"/>
      <c r="H147" s="130"/>
      <c r="I147" s="130"/>
    </row>
    <row r="148" spans="1:11" ht="15" customHeight="1" x14ac:dyDescent="0.25">
      <c r="A148" s="253" t="s">
        <v>163</v>
      </c>
      <c r="B148" s="253"/>
      <c r="C148" s="253"/>
      <c r="D148" s="253"/>
      <c r="E148" s="253"/>
      <c r="F148" s="253"/>
      <c r="G148" s="253"/>
      <c r="H148" s="253" t="s">
        <v>56</v>
      </c>
      <c r="I148" s="253"/>
    </row>
    <row r="149" spans="1:11" ht="15" customHeight="1" x14ac:dyDescent="0.25">
      <c r="A149" s="28" t="s">
        <v>34</v>
      </c>
      <c r="B149" s="252" t="s">
        <v>164</v>
      </c>
      <c r="C149" s="252"/>
      <c r="D149" s="252"/>
      <c r="E149" s="252"/>
      <c r="F149" s="252"/>
      <c r="G149" s="252"/>
      <c r="H149" s="255">
        <f>I39</f>
        <v>207.07547</v>
      </c>
      <c r="I149" s="255"/>
    </row>
    <row r="150" spans="1:11" ht="15" customHeight="1" x14ac:dyDescent="0.25">
      <c r="A150" s="28" t="s">
        <v>36</v>
      </c>
      <c r="B150" s="252" t="s">
        <v>223</v>
      </c>
      <c r="C150" s="252"/>
      <c r="D150" s="252"/>
      <c r="E150" s="252"/>
      <c r="F150" s="252"/>
      <c r="G150" s="252"/>
      <c r="H150" s="255">
        <f>I40</f>
        <v>276.21111111111111</v>
      </c>
      <c r="I150" s="255"/>
    </row>
    <row r="151" spans="1:11" ht="15" customHeight="1" x14ac:dyDescent="0.25">
      <c r="A151" s="28" t="s">
        <v>39</v>
      </c>
      <c r="B151" s="252" t="s">
        <v>165</v>
      </c>
      <c r="C151" s="252"/>
      <c r="D151" s="252"/>
      <c r="E151" s="252"/>
      <c r="F151" s="252"/>
      <c r="G151" s="252"/>
      <c r="H151" s="294">
        <f>H82</f>
        <v>163.01289250000002</v>
      </c>
      <c r="I151" s="295"/>
    </row>
    <row r="152" spans="1:11" ht="15" customHeight="1" x14ac:dyDescent="0.25">
      <c r="A152" s="28" t="s">
        <v>41</v>
      </c>
      <c r="B152" s="252" t="s">
        <v>217</v>
      </c>
      <c r="C152" s="252"/>
      <c r="D152" s="252"/>
      <c r="E152" s="252"/>
      <c r="F152" s="252"/>
      <c r="G152" s="252"/>
      <c r="H152" s="294">
        <f>I101</f>
        <v>153.33962031444443</v>
      </c>
      <c r="I152" s="295"/>
    </row>
    <row r="153" spans="1:11" ht="15" customHeight="1" x14ac:dyDescent="0.25">
      <c r="A153" s="348" t="s">
        <v>166</v>
      </c>
      <c r="B153" s="349"/>
      <c r="C153" s="349"/>
      <c r="D153" s="349"/>
      <c r="E153" s="349"/>
      <c r="F153" s="349"/>
      <c r="G153" s="350"/>
      <c r="H153" s="361">
        <f>SUM(H149:I152)</f>
        <v>799.63909392555558</v>
      </c>
      <c r="I153" s="362"/>
    </row>
  </sheetData>
  <mergeCells count="173">
    <mergeCell ref="J76:J81"/>
    <mergeCell ref="J88:J92"/>
    <mergeCell ref="A137:I137"/>
    <mergeCell ref="B135:G135"/>
    <mergeCell ref="H135:I135"/>
    <mergeCell ref="A136:G136"/>
    <mergeCell ref="H136:I136"/>
    <mergeCell ref="B133:G133"/>
    <mergeCell ref="H133:I133"/>
    <mergeCell ref="A134:G134"/>
    <mergeCell ref="H134:I134"/>
    <mergeCell ref="B131:G131"/>
    <mergeCell ref="H131:I131"/>
    <mergeCell ref="B132:G132"/>
    <mergeCell ref="H132:I132"/>
    <mergeCell ref="H128:I128"/>
    <mergeCell ref="B129:G129"/>
    <mergeCell ref="H129:I129"/>
    <mergeCell ref="B130:G130"/>
    <mergeCell ref="H130:I130"/>
    <mergeCell ref="B117:G117"/>
    <mergeCell ref="B112:G112"/>
    <mergeCell ref="H112:I112"/>
    <mergeCell ref="A123:B123"/>
    <mergeCell ref="A124:G124"/>
    <mergeCell ref="A125:I125"/>
    <mergeCell ref="A126:I126"/>
    <mergeCell ref="A127:I127"/>
    <mergeCell ref="A128:G128"/>
    <mergeCell ref="B118:G118"/>
    <mergeCell ref="B119:G119"/>
    <mergeCell ref="B120:G120"/>
    <mergeCell ref="A121:B121"/>
    <mergeCell ref="C121:C122"/>
    <mergeCell ref="A122:B122"/>
    <mergeCell ref="H113:I113"/>
    <mergeCell ref="A83:I83"/>
    <mergeCell ref="A73:I73"/>
    <mergeCell ref="A74:I74"/>
    <mergeCell ref="A102:I102"/>
    <mergeCell ref="A103:I103"/>
    <mergeCell ref="A104:I104"/>
    <mergeCell ref="A84:I84"/>
    <mergeCell ref="A85:I85"/>
    <mergeCell ref="A108:I108"/>
    <mergeCell ref="H105:I105"/>
    <mergeCell ref="H106:I106"/>
    <mergeCell ref="H107:I107"/>
    <mergeCell ref="B71:G71"/>
    <mergeCell ref="H71:I71"/>
    <mergeCell ref="A72:G72"/>
    <mergeCell ref="H72:I72"/>
    <mergeCell ref="B69:G69"/>
    <mergeCell ref="H69:I69"/>
    <mergeCell ref="B70:G70"/>
    <mergeCell ref="H70:I70"/>
    <mergeCell ref="H82:I82"/>
    <mergeCell ref="A65:I65"/>
    <mergeCell ref="A66:I66"/>
    <mergeCell ref="A67:I67"/>
    <mergeCell ref="B68:G68"/>
    <mergeCell ref="H68:I68"/>
    <mergeCell ref="B62:G62"/>
    <mergeCell ref="H62:I62"/>
    <mergeCell ref="H63:I63"/>
    <mergeCell ref="A64:G64"/>
    <mergeCell ref="H64:I64"/>
    <mergeCell ref="A59:A60"/>
    <mergeCell ref="B59:C60"/>
    <mergeCell ref="H59:I60"/>
    <mergeCell ref="B61:G61"/>
    <mergeCell ref="H61:I61"/>
    <mergeCell ref="B56:G56"/>
    <mergeCell ref="H56:I56"/>
    <mergeCell ref="A57:A58"/>
    <mergeCell ref="B57:B58"/>
    <mergeCell ref="H57:I57"/>
    <mergeCell ref="H58:I58"/>
    <mergeCell ref="B50:G50"/>
    <mergeCell ref="B51:G51"/>
    <mergeCell ref="B52:G52"/>
    <mergeCell ref="A53:G53"/>
    <mergeCell ref="A54:I54"/>
    <mergeCell ref="A55:I55"/>
    <mergeCell ref="B44:G44"/>
    <mergeCell ref="B45:G45"/>
    <mergeCell ref="B46:G46"/>
    <mergeCell ref="B47:G47"/>
    <mergeCell ref="B48:G48"/>
    <mergeCell ref="B49:G49"/>
    <mergeCell ref="B39:G39"/>
    <mergeCell ref="B40:G40"/>
    <mergeCell ref="A42:I42"/>
    <mergeCell ref="A43:I43"/>
    <mergeCell ref="A34:G34"/>
    <mergeCell ref="H34:I34"/>
    <mergeCell ref="A35:I35"/>
    <mergeCell ref="A36:I36"/>
    <mergeCell ref="A37:I37"/>
    <mergeCell ref="B32:G32"/>
    <mergeCell ref="H32:I32"/>
    <mergeCell ref="B33:G33"/>
    <mergeCell ref="H33:I33"/>
    <mergeCell ref="B30:G30"/>
    <mergeCell ref="H30:I30"/>
    <mergeCell ref="B31:G31"/>
    <mergeCell ref="H31:I31"/>
    <mergeCell ref="B38:G38"/>
    <mergeCell ref="B27:G27"/>
    <mergeCell ref="H27:I27"/>
    <mergeCell ref="H28:I28"/>
    <mergeCell ref="F29:G29"/>
    <mergeCell ref="H29:I29"/>
    <mergeCell ref="B23:G23"/>
    <mergeCell ref="H23:I23"/>
    <mergeCell ref="A24:I24"/>
    <mergeCell ref="A25:I25"/>
    <mergeCell ref="B26:G26"/>
    <mergeCell ref="H26:I26"/>
    <mergeCell ref="B21:G21"/>
    <mergeCell ref="H21:I21"/>
    <mergeCell ref="B22:G22"/>
    <mergeCell ref="H22:I22"/>
    <mergeCell ref="C15:I15"/>
    <mergeCell ref="A16:I16"/>
    <mergeCell ref="A17:I17"/>
    <mergeCell ref="A18:I18"/>
    <mergeCell ref="B19:G19"/>
    <mergeCell ref="H19:I19"/>
    <mergeCell ref="B14:G14"/>
    <mergeCell ref="H14:I14"/>
    <mergeCell ref="B8:F8"/>
    <mergeCell ref="G8:I8"/>
    <mergeCell ref="B9:F9"/>
    <mergeCell ref="G9:I9"/>
    <mergeCell ref="B10:F10"/>
    <mergeCell ref="G10:I10"/>
    <mergeCell ref="B20:G20"/>
    <mergeCell ref="H20:I20"/>
    <mergeCell ref="A1:I1"/>
    <mergeCell ref="A2:I2"/>
    <mergeCell ref="C3:I3"/>
    <mergeCell ref="C4:D4"/>
    <mergeCell ref="A6:I6"/>
    <mergeCell ref="A7:I7"/>
    <mergeCell ref="G11:I11"/>
    <mergeCell ref="A12:I12"/>
    <mergeCell ref="B13:G13"/>
    <mergeCell ref="H13:I13"/>
    <mergeCell ref="B152:G152"/>
    <mergeCell ref="H152:I152"/>
    <mergeCell ref="A153:G153"/>
    <mergeCell ref="H153:I153"/>
    <mergeCell ref="A98:G98"/>
    <mergeCell ref="A101:G101"/>
    <mergeCell ref="A146:I146"/>
    <mergeCell ref="A148:G148"/>
    <mergeCell ref="H148:I148"/>
    <mergeCell ref="B149:G149"/>
    <mergeCell ref="H149:I149"/>
    <mergeCell ref="B150:G150"/>
    <mergeCell ref="H150:I150"/>
    <mergeCell ref="B151:G151"/>
    <mergeCell ref="H151:I151"/>
    <mergeCell ref="A109:I109"/>
    <mergeCell ref="B110:G110"/>
    <mergeCell ref="H110:I110"/>
    <mergeCell ref="B111:G111"/>
    <mergeCell ref="H111:I111"/>
    <mergeCell ref="A114:G114"/>
    <mergeCell ref="H114:I114"/>
    <mergeCell ref="A115:I115"/>
    <mergeCell ref="A116:I116"/>
  </mergeCells>
  <dataValidations count="1">
    <dataValidation allowBlank="1" sqref="A1 A126" xr:uid="{A83390B4-C6AB-4B0C-AFAB-FF47733D1648}"/>
  </dataValidations>
  <printOptions horizontalCentered="1"/>
  <pageMargins left="7.874015748031496E-2" right="7.874015748031496E-2" top="1.7716535433070868" bottom="1.3779527559055118" header="0.31496062992125984" footer="0.31496062992125984"/>
  <pageSetup paperSize="9" scale="83" orientation="portrait" r:id="rId1"/>
  <rowBreaks count="2" manualBreakCount="2">
    <brk id="53" max="8" man="1"/>
    <brk id="114" max="8" man="1"/>
  </rowBreaks>
  <legacy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D04950-7BEF-4422-8BC4-63A517B012E5}">
  <sheetPr>
    <tabColor theme="9" tint="0.39997558519241921"/>
  </sheetPr>
  <dimension ref="A1:Q152"/>
  <sheetViews>
    <sheetView showGridLines="0" topLeftCell="A91" zoomScaleNormal="100" zoomScaleSheetLayoutView="100" workbookViewId="0">
      <selection activeCell="H111" sqref="H111:I112"/>
    </sheetView>
  </sheetViews>
  <sheetFormatPr defaultColWidth="9.140625" defaultRowHeight="15" customHeight="1" x14ac:dyDescent="0.25"/>
  <cols>
    <col min="1" max="1" width="3.140625" style="8" customWidth="1"/>
    <col min="2" max="2" width="16.5703125" style="7" customWidth="1"/>
    <col min="3" max="3" width="17.85546875" style="7" customWidth="1"/>
    <col min="4" max="4" width="11.85546875" style="7" customWidth="1"/>
    <col min="5" max="5" width="12.85546875" style="7" bestFit="1" customWidth="1"/>
    <col min="6" max="6" width="12.140625" style="7" bestFit="1" customWidth="1"/>
    <col min="7" max="7" width="14.42578125" style="7" bestFit="1" customWidth="1"/>
    <col min="8" max="8" width="10.28515625" style="7" customWidth="1"/>
    <col min="9" max="9" width="13.28515625" style="7" customWidth="1"/>
    <col min="10" max="10" width="1.42578125" style="6" customWidth="1"/>
    <col min="11" max="11" width="9.140625" style="6" customWidth="1"/>
    <col min="12" max="12" width="12.7109375" style="6" bestFit="1" customWidth="1"/>
    <col min="13" max="13" width="10" style="6" bestFit="1" customWidth="1"/>
    <col min="14" max="14" width="10.5703125" style="6" bestFit="1" customWidth="1"/>
    <col min="15" max="16" width="9.140625" style="6"/>
    <col min="17" max="17" width="10" style="6" bestFit="1" customWidth="1"/>
    <col min="18" max="16384" width="9.140625" style="6"/>
  </cols>
  <sheetData>
    <row r="1" spans="1:11" ht="15" customHeight="1" x14ac:dyDescent="0.25">
      <c r="A1" s="268" t="s">
        <v>29</v>
      </c>
      <c r="B1" s="268"/>
      <c r="C1" s="268"/>
      <c r="D1" s="268"/>
      <c r="E1" s="268"/>
      <c r="F1" s="268"/>
      <c r="G1" s="268"/>
      <c r="H1" s="268"/>
      <c r="I1" s="268"/>
      <c r="J1" s="16"/>
      <c r="K1" s="16"/>
    </row>
    <row r="2" spans="1:11" ht="15" customHeight="1" x14ac:dyDescent="0.25">
      <c r="A2" s="269"/>
      <c r="B2" s="269"/>
      <c r="C2" s="269"/>
      <c r="D2" s="269"/>
      <c r="E2" s="269"/>
      <c r="F2" s="269"/>
      <c r="G2" s="269"/>
      <c r="H2" s="269"/>
      <c r="I2" s="269"/>
      <c r="J2" s="16"/>
      <c r="K2" s="16"/>
    </row>
    <row r="3" spans="1:11" ht="15" customHeight="1" x14ac:dyDescent="0.25">
      <c r="A3" s="19"/>
      <c r="B3" s="20" t="s">
        <v>30</v>
      </c>
      <c r="C3" s="270"/>
      <c r="D3" s="270"/>
      <c r="E3" s="270"/>
      <c r="F3" s="270"/>
      <c r="G3" s="270"/>
      <c r="H3" s="270"/>
      <c r="I3" s="270"/>
      <c r="J3" s="16"/>
      <c r="K3" s="16"/>
    </row>
    <row r="4" spans="1:11" ht="15" customHeight="1" x14ac:dyDescent="0.25">
      <c r="A4" s="19"/>
      <c r="B4" s="21" t="s">
        <v>31</v>
      </c>
      <c r="C4" s="271"/>
      <c r="D4" s="271"/>
      <c r="E4" s="21"/>
      <c r="F4" s="21"/>
      <c r="G4" s="21"/>
      <c r="H4" s="21"/>
      <c r="I4" s="21"/>
      <c r="J4" s="16"/>
      <c r="K4" s="16"/>
    </row>
    <row r="5" spans="1:11" ht="15" customHeight="1" x14ac:dyDescent="0.25">
      <c r="A5" s="19"/>
      <c r="B5" s="20" t="s">
        <v>32</v>
      </c>
      <c r="C5" s="22"/>
      <c r="D5" s="21"/>
      <c r="E5" s="21"/>
      <c r="F5" s="21"/>
      <c r="G5" s="21"/>
      <c r="H5" s="21"/>
      <c r="I5" s="21"/>
      <c r="J5" s="16"/>
      <c r="K5" s="16"/>
    </row>
    <row r="6" spans="1:11" ht="4.5" customHeight="1" x14ac:dyDescent="0.25">
      <c r="A6" s="269"/>
      <c r="B6" s="269"/>
      <c r="C6" s="269"/>
      <c r="D6" s="269"/>
      <c r="E6" s="269"/>
      <c r="F6" s="269"/>
      <c r="G6" s="269"/>
      <c r="H6" s="269"/>
      <c r="I6" s="269"/>
      <c r="J6" s="16"/>
      <c r="K6" s="16"/>
    </row>
    <row r="7" spans="1:11" ht="15" customHeight="1" x14ac:dyDescent="0.25">
      <c r="A7" s="272" t="s">
        <v>33</v>
      </c>
      <c r="B7" s="272"/>
      <c r="C7" s="272"/>
      <c r="D7" s="272"/>
      <c r="E7" s="272"/>
      <c r="F7" s="272"/>
      <c r="G7" s="272"/>
      <c r="H7" s="272"/>
      <c r="I7" s="272"/>
      <c r="J7" s="16"/>
      <c r="K7" s="16"/>
    </row>
    <row r="8" spans="1:11" ht="15" customHeight="1" x14ac:dyDescent="0.25">
      <c r="A8" s="23" t="s">
        <v>34</v>
      </c>
      <c r="B8" s="256" t="s">
        <v>35</v>
      </c>
      <c r="C8" s="256"/>
      <c r="D8" s="256"/>
      <c r="E8" s="256"/>
      <c r="F8" s="256"/>
      <c r="G8" s="258"/>
      <c r="H8" s="259"/>
      <c r="I8" s="259"/>
      <c r="J8" s="16"/>
      <c r="K8" s="16"/>
    </row>
    <row r="9" spans="1:11" ht="15" customHeight="1" x14ac:dyDescent="0.25">
      <c r="A9" s="23" t="s">
        <v>36</v>
      </c>
      <c r="B9" s="256" t="s">
        <v>37</v>
      </c>
      <c r="C9" s="256"/>
      <c r="D9" s="256"/>
      <c r="E9" s="256"/>
      <c r="F9" s="256"/>
      <c r="G9" s="260" t="s">
        <v>38</v>
      </c>
      <c r="H9" s="261"/>
      <c r="I9" s="262"/>
      <c r="J9" s="16"/>
      <c r="K9" s="16"/>
    </row>
    <row r="10" spans="1:11" ht="15" customHeight="1" x14ac:dyDescent="0.25">
      <c r="A10" s="24" t="s">
        <v>39</v>
      </c>
      <c r="B10" s="263" t="s">
        <v>40</v>
      </c>
      <c r="C10" s="264"/>
      <c r="D10" s="264"/>
      <c r="E10" s="264"/>
      <c r="F10" s="264"/>
      <c r="G10" s="259"/>
      <c r="H10" s="259"/>
      <c r="I10" s="259"/>
      <c r="J10" s="16"/>
      <c r="K10" s="16"/>
    </row>
    <row r="11" spans="1:11" ht="15" customHeight="1" x14ac:dyDescent="0.25">
      <c r="A11" s="23" t="s">
        <v>41</v>
      </c>
      <c r="B11" s="25" t="s">
        <v>42</v>
      </c>
      <c r="C11" s="26"/>
      <c r="D11" s="26"/>
      <c r="E11" s="26"/>
      <c r="F11" s="26"/>
      <c r="G11" s="259">
        <v>30</v>
      </c>
      <c r="H11" s="259"/>
      <c r="I11" s="259"/>
      <c r="J11" s="16"/>
      <c r="K11" s="16"/>
    </row>
    <row r="12" spans="1:11" ht="15" customHeight="1" x14ac:dyDescent="0.25">
      <c r="A12" s="272" t="s">
        <v>43</v>
      </c>
      <c r="B12" s="272"/>
      <c r="C12" s="272"/>
      <c r="D12" s="272"/>
      <c r="E12" s="272"/>
      <c r="F12" s="272"/>
      <c r="G12" s="272"/>
      <c r="H12" s="272"/>
      <c r="I12" s="272"/>
      <c r="J12" s="16"/>
      <c r="K12" s="16"/>
    </row>
    <row r="13" spans="1:11" ht="15" customHeight="1" x14ac:dyDescent="0.25">
      <c r="A13" s="23">
        <v>1</v>
      </c>
      <c r="B13" s="256" t="s">
        <v>44</v>
      </c>
      <c r="C13" s="256"/>
      <c r="D13" s="256"/>
      <c r="E13" s="256"/>
      <c r="F13" s="256"/>
      <c r="G13" s="256"/>
      <c r="H13" s="259" t="s">
        <v>6</v>
      </c>
      <c r="I13" s="259"/>
      <c r="J13" s="16"/>
      <c r="K13" s="16"/>
    </row>
    <row r="14" spans="1:11" ht="15" customHeight="1" x14ac:dyDescent="0.25">
      <c r="A14" s="23">
        <v>2</v>
      </c>
      <c r="B14" s="256" t="s">
        <v>45</v>
      </c>
      <c r="C14" s="256"/>
      <c r="D14" s="256"/>
      <c r="E14" s="256"/>
      <c r="F14" s="256"/>
      <c r="G14" s="256"/>
      <c r="H14" s="257">
        <v>1</v>
      </c>
      <c r="I14" s="257"/>
      <c r="J14" s="16"/>
      <c r="K14" s="16"/>
    </row>
    <row r="15" spans="1:11" ht="15" customHeight="1" x14ac:dyDescent="0.25">
      <c r="A15" s="23">
        <v>3</v>
      </c>
      <c r="B15" s="25" t="s">
        <v>46</v>
      </c>
      <c r="C15" s="277" t="s">
        <v>13</v>
      </c>
      <c r="D15" s="277"/>
      <c r="E15" s="277"/>
      <c r="F15" s="277"/>
      <c r="G15" s="277"/>
      <c r="H15" s="277"/>
      <c r="I15" s="277"/>
      <c r="J15" s="16"/>
      <c r="K15" s="16"/>
    </row>
    <row r="16" spans="1:11" ht="15" customHeight="1" x14ac:dyDescent="0.25">
      <c r="A16" s="269"/>
      <c r="B16" s="269"/>
      <c r="C16" s="269"/>
      <c r="D16" s="269"/>
      <c r="E16" s="269"/>
      <c r="F16" s="269"/>
      <c r="G16" s="269"/>
      <c r="H16" s="269"/>
      <c r="I16" s="269"/>
      <c r="J16" s="16"/>
      <c r="K16" s="16"/>
    </row>
    <row r="17" spans="1:14" ht="15" customHeight="1" x14ac:dyDescent="0.25">
      <c r="A17" s="272" t="s">
        <v>47</v>
      </c>
      <c r="B17" s="272"/>
      <c r="C17" s="272"/>
      <c r="D17" s="272"/>
      <c r="E17" s="272"/>
      <c r="F17" s="272"/>
      <c r="G17" s="272"/>
      <c r="H17" s="272"/>
      <c r="I17" s="272"/>
      <c r="J17" s="16"/>
      <c r="K17" s="16"/>
    </row>
    <row r="18" spans="1:14" ht="15" customHeight="1" x14ac:dyDescent="0.25">
      <c r="A18" s="278" t="s">
        <v>48</v>
      </c>
      <c r="B18" s="278"/>
      <c r="C18" s="278"/>
      <c r="D18" s="278"/>
      <c r="E18" s="278"/>
      <c r="F18" s="278"/>
      <c r="G18" s="278"/>
      <c r="H18" s="278"/>
      <c r="I18" s="278"/>
      <c r="J18" s="16"/>
      <c r="K18" s="16"/>
    </row>
    <row r="19" spans="1:14" x14ac:dyDescent="0.25">
      <c r="A19" s="27">
        <v>1</v>
      </c>
      <c r="B19" s="265" t="s">
        <v>49</v>
      </c>
      <c r="C19" s="265"/>
      <c r="D19" s="265"/>
      <c r="E19" s="265"/>
      <c r="F19" s="265"/>
      <c r="G19" s="265"/>
      <c r="H19" s="275"/>
      <c r="I19" s="276"/>
      <c r="J19" s="16"/>
      <c r="K19" s="16"/>
    </row>
    <row r="20" spans="1:14" ht="15" customHeight="1" x14ac:dyDescent="0.25">
      <c r="A20" s="27">
        <v>2</v>
      </c>
      <c r="B20" s="265" t="s">
        <v>50</v>
      </c>
      <c r="C20" s="265"/>
      <c r="D20" s="265"/>
      <c r="E20" s="265"/>
      <c r="F20" s="265"/>
      <c r="G20" s="265"/>
      <c r="H20" s="266"/>
      <c r="I20" s="267"/>
      <c r="J20" s="16"/>
      <c r="K20" s="16"/>
    </row>
    <row r="21" spans="1:14" ht="15" customHeight="1" x14ac:dyDescent="0.25">
      <c r="A21" s="27">
        <v>3</v>
      </c>
      <c r="B21" s="265" t="s">
        <v>51</v>
      </c>
      <c r="C21" s="265"/>
      <c r="D21" s="265"/>
      <c r="E21" s="265"/>
      <c r="F21" s="265"/>
      <c r="G21" s="265"/>
      <c r="H21" s="273">
        <v>2485.9</v>
      </c>
      <c r="I21" s="274"/>
      <c r="J21" s="16"/>
      <c r="K21" s="16"/>
    </row>
    <row r="22" spans="1:14" x14ac:dyDescent="0.25">
      <c r="A22" s="27">
        <v>4</v>
      </c>
      <c r="B22" s="265" t="s">
        <v>52</v>
      </c>
      <c r="C22" s="265"/>
      <c r="D22" s="265"/>
      <c r="E22" s="265"/>
      <c r="F22" s="265"/>
      <c r="G22" s="265"/>
      <c r="H22" s="275"/>
      <c r="I22" s="276"/>
      <c r="J22" s="16"/>
      <c r="K22" s="16"/>
    </row>
    <row r="23" spans="1:14" ht="15" customHeight="1" x14ac:dyDescent="0.25">
      <c r="A23" s="27">
        <v>5</v>
      </c>
      <c r="B23" s="265" t="s">
        <v>53</v>
      </c>
      <c r="C23" s="265"/>
      <c r="D23" s="265"/>
      <c r="E23" s="265"/>
      <c r="F23" s="265"/>
      <c r="G23" s="265"/>
      <c r="H23" s="281" t="s">
        <v>224</v>
      </c>
      <c r="I23" s="282"/>
      <c r="J23" s="16"/>
      <c r="K23" s="16"/>
    </row>
    <row r="24" spans="1:14" ht="15" customHeight="1" x14ac:dyDescent="0.25">
      <c r="A24" s="283"/>
      <c r="B24" s="283"/>
      <c r="C24" s="283"/>
      <c r="D24" s="283"/>
      <c r="E24" s="283"/>
      <c r="F24" s="283"/>
      <c r="G24" s="283"/>
      <c r="H24" s="283"/>
      <c r="I24" s="283"/>
      <c r="J24" s="16"/>
      <c r="K24" s="16"/>
    </row>
    <row r="25" spans="1:14" ht="15" customHeight="1" x14ac:dyDescent="0.25">
      <c r="A25" s="284" t="s">
        <v>54</v>
      </c>
      <c r="B25" s="285"/>
      <c r="C25" s="285"/>
      <c r="D25" s="285"/>
      <c r="E25" s="285"/>
      <c r="F25" s="285"/>
      <c r="G25" s="285"/>
      <c r="H25" s="285"/>
      <c r="I25" s="286"/>
      <c r="J25" s="16"/>
      <c r="K25" s="16"/>
      <c r="M25" s="50"/>
    </row>
    <row r="26" spans="1:14" ht="15" customHeight="1" x14ac:dyDescent="0.25">
      <c r="A26" s="44">
        <v>1</v>
      </c>
      <c r="B26" s="287" t="s">
        <v>55</v>
      </c>
      <c r="C26" s="287"/>
      <c r="D26" s="287"/>
      <c r="E26" s="287"/>
      <c r="F26" s="287"/>
      <c r="G26" s="287"/>
      <c r="H26" s="375" t="s">
        <v>56</v>
      </c>
      <c r="I26" s="375"/>
      <c r="J26" s="16"/>
      <c r="K26" s="16"/>
      <c r="M26" s="50"/>
    </row>
    <row r="27" spans="1:14" ht="15" customHeight="1" x14ac:dyDescent="0.25">
      <c r="A27" s="27" t="s">
        <v>34</v>
      </c>
      <c r="B27" s="256" t="s">
        <v>57</v>
      </c>
      <c r="C27" s="256"/>
      <c r="D27" s="256"/>
      <c r="E27" s="256"/>
      <c r="F27" s="256"/>
      <c r="G27" s="256"/>
      <c r="H27" s="374">
        <f>H21</f>
        <v>2485.9</v>
      </c>
      <c r="I27" s="374"/>
      <c r="J27" s="16"/>
      <c r="K27" s="16"/>
    </row>
    <row r="28" spans="1:14" ht="15" customHeight="1" x14ac:dyDescent="0.25">
      <c r="A28" s="28" t="s">
        <v>36</v>
      </c>
      <c r="B28" s="29" t="s">
        <v>58</v>
      </c>
      <c r="C28" s="30"/>
      <c r="D28" s="31" t="s">
        <v>59</v>
      </c>
      <c r="E28" s="31" t="s">
        <v>62</v>
      </c>
      <c r="F28" s="30"/>
      <c r="G28" s="32"/>
      <c r="H28" s="255">
        <f>IF(E28="N",0,H27*0.3)</f>
        <v>0</v>
      </c>
      <c r="I28" s="255"/>
      <c r="J28" s="16"/>
      <c r="K28" s="16"/>
    </row>
    <row r="29" spans="1:14" ht="15" customHeight="1" x14ac:dyDescent="0.25">
      <c r="A29" s="28" t="s">
        <v>39</v>
      </c>
      <c r="B29" s="29" t="s">
        <v>61</v>
      </c>
      <c r="C29" s="30"/>
      <c r="D29" s="31" t="s">
        <v>59</v>
      </c>
      <c r="E29" s="31" t="s">
        <v>62</v>
      </c>
      <c r="F29" s="279"/>
      <c r="G29" s="280"/>
      <c r="H29" s="295"/>
      <c r="I29" s="255"/>
      <c r="J29" s="16"/>
      <c r="K29" s="16"/>
      <c r="N29" s="57"/>
    </row>
    <row r="30" spans="1:14" ht="15" customHeight="1" x14ac:dyDescent="0.25">
      <c r="A30" s="27" t="s">
        <v>41</v>
      </c>
      <c r="B30" s="289" t="s">
        <v>63</v>
      </c>
      <c r="C30" s="290"/>
      <c r="D30" s="290"/>
      <c r="E30" s="290"/>
      <c r="F30" s="290"/>
      <c r="G30" s="291"/>
      <c r="H30" s="255"/>
      <c r="I30" s="255"/>
      <c r="J30" s="16"/>
      <c r="K30" s="16"/>
    </row>
    <row r="31" spans="1:14" ht="15" customHeight="1" x14ac:dyDescent="0.25">
      <c r="A31" s="27" t="s">
        <v>64</v>
      </c>
      <c r="B31" s="289" t="s">
        <v>65</v>
      </c>
      <c r="C31" s="290"/>
      <c r="D31" s="290"/>
      <c r="E31" s="290"/>
      <c r="F31" s="290"/>
      <c r="G31" s="291"/>
      <c r="H31" s="255"/>
      <c r="I31" s="255"/>
      <c r="J31" s="16"/>
      <c r="K31" s="16"/>
    </row>
    <row r="32" spans="1:14" ht="15" customHeight="1" x14ac:dyDescent="0.25">
      <c r="A32" s="23" t="s">
        <v>66</v>
      </c>
      <c r="B32" s="288" t="s">
        <v>67</v>
      </c>
      <c r="C32" s="288"/>
      <c r="D32" s="288"/>
      <c r="E32" s="288"/>
      <c r="F32" s="288"/>
      <c r="G32" s="288"/>
      <c r="H32" s="372"/>
      <c r="I32" s="372"/>
      <c r="J32" s="16"/>
      <c r="K32" s="16"/>
    </row>
    <row r="33" spans="1:17" ht="15" customHeight="1" x14ac:dyDescent="0.25">
      <c r="A33" s="27" t="s">
        <v>68</v>
      </c>
      <c r="B33" s="265" t="s">
        <v>69</v>
      </c>
      <c r="C33" s="265"/>
      <c r="D33" s="265"/>
      <c r="E33" s="265"/>
      <c r="F33" s="265"/>
      <c r="G33" s="265"/>
      <c r="H33" s="373"/>
      <c r="I33" s="373"/>
      <c r="J33" s="16"/>
      <c r="K33" s="16"/>
    </row>
    <row r="34" spans="1:17" ht="15" customHeight="1" x14ac:dyDescent="0.25">
      <c r="A34" s="278" t="s">
        <v>70</v>
      </c>
      <c r="B34" s="278"/>
      <c r="C34" s="278"/>
      <c r="D34" s="278"/>
      <c r="E34" s="278"/>
      <c r="F34" s="278"/>
      <c r="G34" s="278"/>
      <c r="H34" s="327">
        <f>SUM(H27:I33)</f>
        <v>2485.9</v>
      </c>
      <c r="I34" s="327"/>
      <c r="J34" s="16"/>
      <c r="K34" s="16"/>
    </row>
    <row r="35" spans="1:17" ht="15" customHeight="1" x14ac:dyDescent="0.25">
      <c r="A35" s="283"/>
      <c r="B35" s="283"/>
      <c r="C35" s="283"/>
      <c r="D35" s="283"/>
      <c r="E35" s="283"/>
      <c r="F35" s="283"/>
      <c r="G35" s="283"/>
      <c r="H35" s="283"/>
      <c r="I35" s="283"/>
      <c r="J35" s="16"/>
      <c r="K35" s="16"/>
      <c r="L35" s="55"/>
      <c r="N35" s="55"/>
    </row>
    <row r="36" spans="1:17" ht="15" customHeight="1" x14ac:dyDescent="0.25">
      <c r="A36" s="284" t="s">
        <v>71</v>
      </c>
      <c r="B36" s="285"/>
      <c r="C36" s="285"/>
      <c r="D36" s="285"/>
      <c r="E36" s="285"/>
      <c r="F36" s="285"/>
      <c r="G36" s="285"/>
      <c r="H36" s="285"/>
      <c r="I36" s="286"/>
      <c r="J36" s="16"/>
      <c r="K36" s="16"/>
      <c r="Q36" s="55"/>
    </row>
    <row r="37" spans="1:17" ht="15" customHeight="1" x14ac:dyDescent="0.25">
      <c r="A37" s="287" t="s">
        <v>72</v>
      </c>
      <c r="B37" s="287"/>
      <c r="C37" s="287"/>
      <c r="D37" s="287"/>
      <c r="E37" s="287"/>
      <c r="F37" s="287"/>
      <c r="G37" s="287"/>
      <c r="H37" s="287"/>
      <c r="I37" s="287"/>
      <c r="J37" s="16"/>
      <c r="K37" s="16"/>
      <c r="L37" s="61"/>
    </row>
    <row r="38" spans="1:17" ht="15" customHeight="1" x14ac:dyDescent="0.25">
      <c r="A38" s="44" t="s">
        <v>73</v>
      </c>
      <c r="B38" s="302" t="s">
        <v>74</v>
      </c>
      <c r="C38" s="303"/>
      <c r="D38" s="303"/>
      <c r="E38" s="303"/>
      <c r="F38" s="303"/>
      <c r="G38" s="304"/>
      <c r="H38" s="44" t="s">
        <v>75</v>
      </c>
      <c r="I38" s="47" t="s">
        <v>56</v>
      </c>
      <c r="J38" s="16"/>
      <c r="K38" s="16"/>
      <c r="N38" s="59"/>
    </row>
    <row r="39" spans="1:17" ht="15" customHeight="1" x14ac:dyDescent="0.25">
      <c r="A39" s="27" t="s">
        <v>34</v>
      </c>
      <c r="B39" s="305" t="s">
        <v>76</v>
      </c>
      <c r="C39" s="306"/>
      <c r="D39" s="306"/>
      <c r="E39" s="306"/>
      <c r="F39" s="306"/>
      <c r="G39" s="307"/>
      <c r="H39" s="64">
        <v>8.3299999999999999E-2</v>
      </c>
      <c r="I39" s="34">
        <f>H34*H39</f>
        <v>207.07547</v>
      </c>
      <c r="J39" s="16"/>
      <c r="K39" s="17"/>
      <c r="L39" s="60"/>
      <c r="M39" s="60"/>
      <c r="N39" s="59"/>
      <c r="O39" s="14"/>
    </row>
    <row r="40" spans="1:17" ht="15" customHeight="1" x14ac:dyDescent="0.25">
      <c r="A40" s="27" t="s">
        <v>36</v>
      </c>
      <c r="B40" s="305" t="s">
        <v>77</v>
      </c>
      <c r="C40" s="306"/>
      <c r="D40" s="306"/>
      <c r="E40" s="306"/>
      <c r="F40" s="306"/>
      <c r="G40" s="307"/>
      <c r="H40" s="64">
        <f>0.0833333333333333+0.0277777777777778</f>
        <v>0.1111111111111111</v>
      </c>
      <c r="I40" s="34">
        <f>H34*H40</f>
        <v>276.21111111111111</v>
      </c>
      <c r="J40" s="16"/>
      <c r="K40" s="17"/>
      <c r="L40" s="60"/>
      <c r="M40" s="60"/>
      <c r="N40" s="59"/>
      <c r="O40" s="14"/>
    </row>
    <row r="41" spans="1:17" ht="15" customHeight="1" x14ac:dyDescent="0.25">
      <c r="A41" s="63" t="s">
        <v>78</v>
      </c>
      <c r="B41" s="62"/>
      <c r="C41" s="62"/>
      <c r="D41" s="62"/>
      <c r="E41" s="62"/>
      <c r="F41" s="62"/>
      <c r="G41" s="62"/>
      <c r="H41" s="69">
        <f>SUM(H39:H40)</f>
        <v>0.19441111111111109</v>
      </c>
      <c r="I41" s="68">
        <f>SUM(I39:I40)</f>
        <v>483.2865811111111</v>
      </c>
      <c r="J41" s="16"/>
      <c r="K41" s="16"/>
      <c r="L41" s="55"/>
      <c r="N41" s="55"/>
    </row>
    <row r="42" spans="1:17" ht="15" customHeight="1" x14ac:dyDescent="0.25">
      <c r="A42" s="308" t="s">
        <v>79</v>
      </c>
      <c r="B42" s="308"/>
      <c r="C42" s="308"/>
      <c r="D42" s="308"/>
      <c r="E42" s="308"/>
      <c r="F42" s="308"/>
      <c r="G42" s="308"/>
      <c r="H42" s="308"/>
      <c r="I42" s="308"/>
      <c r="J42" s="16"/>
      <c r="K42" s="16"/>
      <c r="L42" s="55"/>
    </row>
    <row r="43" spans="1:17" ht="15" customHeight="1" x14ac:dyDescent="0.25">
      <c r="A43" s="287" t="s">
        <v>80</v>
      </c>
      <c r="B43" s="287"/>
      <c r="C43" s="287"/>
      <c r="D43" s="287"/>
      <c r="E43" s="287"/>
      <c r="F43" s="287"/>
      <c r="G43" s="287"/>
      <c r="H43" s="287"/>
      <c r="I43" s="287"/>
      <c r="J43" s="16"/>
      <c r="K43" s="16"/>
    </row>
    <row r="44" spans="1:17" ht="15" customHeight="1" x14ac:dyDescent="0.25">
      <c r="A44" s="44" t="s">
        <v>81</v>
      </c>
      <c r="B44" s="287" t="s">
        <v>82</v>
      </c>
      <c r="C44" s="287"/>
      <c r="D44" s="287"/>
      <c r="E44" s="287"/>
      <c r="F44" s="287"/>
      <c r="G44" s="287"/>
      <c r="H44" s="44" t="s">
        <v>75</v>
      </c>
      <c r="I44" s="47" t="s">
        <v>56</v>
      </c>
      <c r="J44" s="16"/>
      <c r="K44" s="16"/>
      <c r="N44" s="55"/>
    </row>
    <row r="45" spans="1:17" ht="15" customHeight="1" x14ac:dyDescent="0.25">
      <c r="A45" s="27" t="s">
        <v>34</v>
      </c>
      <c r="B45" s="265" t="s">
        <v>83</v>
      </c>
      <c r="C45" s="265"/>
      <c r="D45" s="265"/>
      <c r="E45" s="265"/>
      <c r="F45" s="265"/>
      <c r="G45" s="265"/>
      <c r="H45" s="35">
        <v>0.2</v>
      </c>
      <c r="I45" s="36">
        <f>($H$34+$I$41)*H45</f>
        <v>593.83731622222228</v>
      </c>
      <c r="J45" s="16"/>
      <c r="K45" s="16"/>
      <c r="P45" s="57"/>
    </row>
    <row r="46" spans="1:17" ht="15" customHeight="1" x14ac:dyDescent="0.25">
      <c r="A46" s="27" t="s">
        <v>36</v>
      </c>
      <c r="B46" s="265" t="s">
        <v>84</v>
      </c>
      <c r="C46" s="265"/>
      <c r="D46" s="265"/>
      <c r="E46" s="265"/>
      <c r="F46" s="265"/>
      <c r="G46" s="265"/>
      <c r="H46" s="35">
        <v>2.5000000000000001E-2</v>
      </c>
      <c r="I46" s="36">
        <f t="shared" ref="I46:I52" si="0">($H$34+$I$41)*H46</f>
        <v>74.229664527777786</v>
      </c>
      <c r="J46" s="16"/>
      <c r="K46" s="16"/>
      <c r="O46" s="55"/>
    </row>
    <row r="47" spans="1:17" ht="15" customHeight="1" x14ac:dyDescent="0.25">
      <c r="A47" s="37" t="s">
        <v>39</v>
      </c>
      <c r="B47" s="265" t="s">
        <v>85</v>
      </c>
      <c r="C47" s="265"/>
      <c r="D47" s="265"/>
      <c r="E47" s="265"/>
      <c r="F47" s="265"/>
      <c r="G47" s="265"/>
      <c r="H47" s="205">
        <v>0.03</v>
      </c>
      <c r="I47" s="36">
        <f t="shared" si="0"/>
        <v>89.075597433333328</v>
      </c>
      <c r="J47" s="16"/>
      <c r="K47" s="16"/>
      <c r="L47" s="55"/>
    </row>
    <row r="48" spans="1:17" ht="15" customHeight="1" x14ac:dyDescent="0.25">
      <c r="A48" s="37" t="s">
        <v>41</v>
      </c>
      <c r="B48" s="265" t="s">
        <v>86</v>
      </c>
      <c r="C48" s="265"/>
      <c r="D48" s="265"/>
      <c r="E48" s="265"/>
      <c r="F48" s="265"/>
      <c r="G48" s="265"/>
      <c r="H48" s="35">
        <v>1.4999999999999999E-2</v>
      </c>
      <c r="I48" s="36">
        <f>($H$34+$I$41)*H48</f>
        <v>44.537798716666664</v>
      </c>
      <c r="J48" s="16"/>
      <c r="K48" s="16"/>
      <c r="L48" s="55"/>
    </row>
    <row r="49" spans="1:15" ht="15" customHeight="1" x14ac:dyDescent="0.25">
      <c r="A49" s="27" t="s">
        <v>64</v>
      </c>
      <c r="B49" s="265" t="s">
        <v>87</v>
      </c>
      <c r="C49" s="265"/>
      <c r="D49" s="265"/>
      <c r="E49" s="265"/>
      <c r="F49" s="265"/>
      <c r="G49" s="265"/>
      <c r="H49" s="53">
        <v>0.01</v>
      </c>
      <c r="I49" s="36">
        <f t="shared" si="0"/>
        <v>29.691865811111111</v>
      </c>
      <c r="J49" s="16"/>
      <c r="K49" s="16"/>
    </row>
    <row r="50" spans="1:15" ht="15" customHeight="1" x14ac:dyDescent="0.25">
      <c r="A50" s="27" t="s">
        <v>66</v>
      </c>
      <c r="B50" s="265" t="s">
        <v>88</v>
      </c>
      <c r="C50" s="265"/>
      <c r="D50" s="265"/>
      <c r="E50" s="265"/>
      <c r="F50" s="265"/>
      <c r="G50" s="265"/>
      <c r="H50" s="35">
        <v>6.0000000000000001E-3</v>
      </c>
      <c r="I50" s="36">
        <f t="shared" si="0"/>
        <v>17.815119486666667</v>
      </c>
      <c r="J50" s="16"/>
      <c r="K50" s="16"/>
    </row>
    <row r="51" spans="1:15" ht="15" customHeight="1" x14ac:dyDescent="0.25">
      <c r="A51" s="27" t="s">
        <v>68</v>
      </c>
      <c r="B51" s="265" t="s">
        <v>89</v>
      </c>
      <c r="C51" s="265"/>
      <c r="D51" s="265"/>
      <c r="E51" s="265"/>
      <c r="F51" s="265"/>
      <c r="G51" s="265"/>
      <c r="H51" s="35">
        <v>2E-3</v>
      </c>
      <c r="I51" s="36">
        <f t="shared" si="0"/>
        <v>5.9383731622222227</v>
      </c>
      <c r="J51" s="16"/>
      <c r="K51" s="16"/>
    </row>
    <row r="52" spans="1:15" ht="15" customHeight="1" x14ac:dyDescent="0.25">
      <c r="A52" s="27" t="s">
        <v>90</v>
      </c>
      <c r="B52" s="265" t="s">
        <v>91</v>
      </c>
      <c r="C52" s="265"/>
      <c r="D52" s="265"/>
      <c r="E52" s="265"/>
      <c r="F52" s="265"/>
      <c r="G52" s="265"/>
      <c r="H52" s="53">
        <v>0.08</v>
      </c>
      <c r="I52" s="36">
        <f t="shared" si="0"/>
        <v>237.53492648888889</v>
      </c>
      <c r="J52" s="16"/>
      <c r="K52" s="16"/>
    </row>
    <row r="53" spans="1:15" ht="15" customHeight="1" x14ac:dyDescent="0.25">
      <c r="A53" s="278" t="s">
        <v>28</v>
      </c>
      <c r="B53" s="278"/>
      <c r="C53" s="278"/>
      <c r="D53" s="278"/>
      <c r="E53" s="278"/>
      <c r="F53" s="278"/>
      <c r="G53" s="278"/>
      <c r="H53" s="49">
        <f>SUM(H45:H52)</f>
        <v>0.36800000000000005</v>
      </c>
      <c r="I53" s="48">
        <f>SUM(I45:I52)</f>
        <v>1092.6606618488888</v>
      </c>
      <c r="J53" s="16"/>
      <c r="K53" s="16"/>
    </row>
    <row r="54" spans="1:15" ht="15" customHeight="1" x14ac:dyDescent="0.25">
      <c r="A54" s="308"/>
      <c r="B54" s="308"/>
      <c r="C54" s="308"/>
      <c r="D54" s="308"/>
      <c r="E54" s="308"/>
      <c r="F54" s="308"/>
      <c r="G54" s="308"/>
      <c r="H54" s="308"/>
      <c r="I54" s="308"/>
      <c r="J54" s="16"/>
      <c r="K54" s="16"/>
    </row>
    <row r="55" spans="1:15" ht="15" customHeight="1" x14ac:dyDescent="0.25">
      <c r="A55" s="311" t="s">
        <v>92</v>
      </c>
      <c r="B55" s="312"/>
      <c r="C55" s="312"/>
      <c r="D55" s="312"/>
      <c r="E55" s="312"/>
      <c r="F55" s="312"/>
      <c r="G55" s="312"/>
      <c r="H55" s="312"/>
      <c r="I55" s="313"/>
      <c r="J55" s="16"/>
      <c r="K55" s="16"/>
    </row>
    <row r="56" spans="1:15" ht="15" customHeight="1" x14ac:dyDescent="0.25">
      <c r="A56" s="44" t="s">
        <v>93</v>
      </c>
      <c r="B56" s="287" t="s">
        <v>94</v>
      </c>
      <c r="C56" s="287"/>
      <c r="D56" s="287"/>
      <c r="E56" s="287"/>
      <c r="F56" s="287"/>
      <c r="G56" s="287"/>
      <c r="H56" s="278" t="s">
        <v>56</v>
      </c>
      <c r="I56" s="278"/>
      <c r="J56" s="16"/>
      <c r="K56" s="16"/>
    </row>
    <row r="57" spans="1:15" ht="15" customHeight="1" x14ac:dyDescent="0.25">
      <c r="A57" s="314" t="s">
        <v>34</v>
      </c>
      <c r="B57" s="314" t="s">
        <v>95</v>
      </c>
      <c r="C57" s="27" t="s">
        <v>96</v>
      </c>
      <c r="D57" s="27" t="s">
        <v>97</v>
      </c>
      <c r="E57" s="27" t="s">
        <v>98</v>
      </c>
      <c r="F57" s="27" t="s">
        <v>99</v>
      </c>
      <c r="G57" s="27" t="s">
        <v>100</v>
      </c>
      <c r="H57" s="316">
        <f>D58*E58*F58</f>
        <v>220</v>
      </c>
      <c r="I57" s="317"/>
      <c r="J57" s="16"/>
      <c r="K57" s="16"/>
    </row>
    <row r="58" spans="1:15" ht="15" customHeight="1" x14ac:dyDescent="0.25">
      <c r="A58" s="315"/>
      <c r="B58" s="315"/>
      <c r="C58" s="27" t="s">
        <v>60</v>
      </c>
      <c r="D58" s="33">
        <v>5</v>
      </c>
      <c r="E58" s="27">
        <v>2</v>
      </c>
      <c r="F58" s="27">
        <v>22</v>
      </c>
      <c r="G58" s="33">
        <f>H27*0.06</f>
        <v>149.154</v>
      </c>
      <c r="H58" s="318">
        <f>IF(C58="N",0,IF(D58*E58*F58-(H27*6%)&lt;0,0,D58*E58*F58-(H27*6%)))</f>
        <v>70.846000000000004</v>
      </c>
      <c r="I58" s="319"/>
      <c r="J58" s="16"/>
      <c r="K58" s="16"/>
    </row>
    <row r="59" spans="1:15" ht="15" customHeight="1" x14ac:dyDescent="0.25">
      <c r="A59" s="314" t="s">
        <v>36</v>
      </c>
      <c r="B59" s="328" t="s">
        <v>101</v>
      </c>
      <c r="C59" s="329"/>
      <c r="D59" s="27" t="s">
        <v>96</v>
      </c>
      <c r="E59" s="27" t="s">
        <v>97</v>
      </c>
      <c r="F59" s="27" t="s">
        <v>99</v>
      </c>
      <c r="G59" s="27" t="s">
        <v>100</v>
      </c>
      <c r="H59" s="332">
        <f>IF(D60="N",0,(E60*F60)-G60)</f>
        <v>465.3</v>
      </c>
      <c r="I59" s="333"/>
      <c r="J59" s="16"/>
      <c r="K59" s="16"/>
      <c r="O59" s="55"/>
    </row>
    <row r="60" spans="1:15" ht="15" customHeight="1" x14ac:dyDescent="0.25">
      <c r="A60" s="315"/>
      <c r="B60" s="330"/>
      <c r="C60" s="331"/>
      <c r="D60" s="27" t="s">
        <v>60</v>
      </c>
      <c r="E60" s="206">
        <v>23.5</v>
      </c>
      <c r="F60" s="27">
        <v>22</v>
      </c>
      <c r="G60" s="33">
        <f>E60*F60*0.1</f>
        <v>51.7</v>
      </c>
      <c r="H60" s="334"/>
      <c r="I60" s="335"/>
      <c r="J60" s="16"/>
      <c r="K60" s="16"/>
      <c r="O60" s="55"/>
    </row>
    <row r="61" spans="1:15" ht="15" customHeight="1" x14ac:dyDescent="0.25">
      <c r="A61" s="54" t="s">
        <v>39</v>
      </c>
      <c r="B61" s="367" t="s">
        <v>102</v>
      </c>
      <c r="C61" s="368"/>
      <c r="D61" s="368"/>
      <c r="E61" s="368"/>
      <c r="F61" s="368"/>
      <c r="G61" s="369"/>
      <c r="H61" s="323">
        <v>0</v>
      </c>
      <c r="I61" s="324"/>
      <c r="J61" s="16"/>
      <c r="K61" s="16"/>
      <c r="O61" s="55"/>
    </row>
    <row r="62" spans="1:15" ht="15" customHeight="1" x14ac:dyDescent="0.25">
      <c r="A62" s="54" t="s">
        <v>41</v>
      </c>
      <c r="B62" s="367" t="s">
        <v>103</v>
      </c>
      <c r="C62" s="368"/>
      <c r="D62" s="368"/>
      <c r="E62" s="368"/>
      <c r="F62" s="368"/>
      <c r="G62" s="369"/>
      <c r="H62" s="323">
        <v>0</v>
      </c>
      <c r="I62" s="324"/>
      <c r="J62" s="16"/>
      <c r="K62" s="16"/>
      <c r="O62" s="55"/>
    </row>
    <row r="63" spans="1:15" ht="15" customHeight="1" x14ac:dyDescent="0.25">
      <c r="A63" s="54" t="s">
        <v>64</v>
      </c>
      <c r="B63" s="97" t="s">
        <v>104</v>
      </c>
      <c r="C63" s="98"/>
      <c r="D63" s="98"/>
      <c r="E63" s="98"/>
      <c r="F63" s="98"/>
      <c r="G63" s="99"/>
      <c r="H63" s="325">
        <v>20.149999999999999</v>
      </c>
      <c r="I63" s="326"/>
      <c r="J63" s="16"/>
      <c r="K63" s="16"/>
      <c r="O63" s="55"/>
    </row>
    <row r="64" spans="1:15" ht="15" customHeight="1" x14ac:dyDescent="0.25">
      <c r="A64" s="278" t="s">
        <v>78</v>
      </c>
      <c r="B64" s="278"/>
      <c r="C64" s="278"/>
      <c r="D64" s="278"/>
      <c r="E64" s="278"/>
      <c r="F64" s="278"/>
      <c r="G64" s="278"/>
      <c r="H64" s="327">
        <f>SUM(H58:I63)</f>
        <v>556.29599999999994</v>
      </c>
      <c r="I64" s="327"/>
      <c r="J64" s="16"/>
      <c r="K64" s="16"/>
    </row>
    <row r="65" spans="1:15" ht="15" customHeight="1" x14ac:dyDescent="0.25">
      <c r="A65" s="269"/>
      <c r="B65" s="269"/>
      <c r="C65" s="269"/>
      <c r="D65" s="269"/>
      <c r="E65" s="269"/>
      <c r="F65" s="269"/>
      <c r="G65" s="269"/>
      <c r="H65" s="269"/>
      <c r="I65" s="269"/>
      <c r="J65" s="16"/>
      <c r="K65" s="16"/>
    </row>
    <row r="66" spans="1:15" ht="15" customHeight="1" x14ac:dyDescent="0.25">
      <c r="A66" s="336" t="s">
        <v>105</v>
      </c>
      <c r="B66" s="336"/>
      <c r="C66" s="336"/>
      <c r="D66" s="336"/>
      <c r="E66" s="336"/>
      <c r="F66" s="336"/>
      <c r="G66" s="336"/>
      <c r="H66" s="336"/>
      <c r="I66" s="336"/>
      <c r="J66" s="16"/>
      <c r="K66" s="16"/>
      <c r="N66" s="56"/>
    </row>
    <row r="67" spans="1:15" ht="15" customHeight="1" x14ac:dyDescent="0.25">
      <c r="A67" s="337"/>
      <c r="B67" s="337"/>
      <c r="C67" s="337"/>
      <c r="D67" s="337"/>
      <c r="E67" s="337"/>
      <c r="F67" s="337"/>
      <c r="G67" s="337"/>
      <c r="H67" s="337"/>
      <c r="I67" s="337"/>
      <c r="J67" s="16"/>
      <c r="K67" s="16"/>
      <c r="N67" s="55"/>
    </row>
    <row r="68" spans="1:15" ht="15" customHeight="1" x14ac:dyDescent="0.25">
      <c r="A68" s="43">
        <v>2</v>
      </c>
      <c r="B68" s="338" t="s">
        <v>106</v>
      </c>
      <c r="C68" s="338"/>
      <c r="D68" s="338"/>
      <c r="E68" s="338"/>
      <c r="F68" s="338"/>
      <c r="G68" s="338"/>
      <c r="H68" s="253" t="s">
        <v>56</v>
      </c>
      <c r="I68" s="253"/>
      <c r="J68" s="16"/>
      <c r="K68" s="16"/>
    </row>
    <row r="69" spans="1:15" ht="15" customHeight="1" x14ac:dyDescent="0.25">
      <c r="A69" s="28" t="s">
        <v>73</v>
      </c>
      <c r="B69" s="252" t="s">
        <v>107</v>
      </c>
      <c r="C69" s="252"/>
      <c r="D69" s="252"/>
      <c r="E69" s="252"/>
      <c r="F69" s="252"/>
      <c r="G69" s="252"/>
      <c r="H69" s="255">
        <f>I41</f>
        <v>483.2865811111111</v>
      </c>
      <c r="I69" s="255"/>
      <c r="J69" s="16"/>
      <c r="K69" s="18"/>
      <c r="L69" s="15"/>
      <c r="M69" s="15"/>
      <c r="N69" s="15"/>
      <c r="O69" s="15"/>
    </row>
    <row r="70" spans="1:15" ht="15" customHeight="1" x14ac:dyDescent="0.25">
      <c r="A70" s="28" t="s">
        <v>81</v>
      </c>
      <c r="B70" s="252" t="s">
        <v>82</v>
      </c>
      <c r="C70" s="252"/>
      <c r="D70" s="252"/>
      <c r="E70" s="252"/>
      <c r="F70" s="252"/>
      <c r="G70" s="252"/>
      <c r="H70" s="255">
        <f>I53</f>
        <v>1092.6606618488888</v>
      </c>
      <c r="I70" s="255"/>
      <c r="J70" s="16"/>
      <c r="K70" s="16"/>
    </row>
    <row r="71" spans="1:15" ht="15" customHeight="1" x14ac:dyDescent="0.25">
      <c r="A71" s="28" t="s">
        <v>93</v>
      </c>
      <c r="B71" s="252" t="s">
        <v>94</v>
      </c>
      <c r="C71" s="252"/>
      <c r="D71" s="252"/>
      <c r="E71" s="252"/>
      <c r="F71" s="252"/>
      <c r="G71" s="252"/>
      <c r="H71" s="255">
        <f>H64</f>
        <v>556.29599999999994</v>
      </c>
      <c r="I71" s="255"/>
      <c r="J71" s="16"/>
      <c r="K71" s="16"/>
    </row>
    <row r="72" spans="1:15" ht="15" customHeight="1" x14ac:dyDescent="0.25">
      <c r="A72" s="278" t="s">
        <v>78</v>
      </c>
      <c r="B72" s="278"/>
      <c r="C72" s="278"/>
      <c r="D72" s="278"/>
      <c r="E72" s="278"/>
      <c r="F72" s="278"/>
      <c r="G72" s="278"/>
      <c r="H72" s="327">
        <f>SUM(H69:I71)</f>
        <v>2132.2432429599999</v>
      </c>
      <c r="I72" s="327"/>
      <c r="J72" s="16"/>
      <c r="K72" s="16"/>
    </row>
    <row r="73" spans="1:15" ht="15" customHeight="1" x14ac:dyDescent="0.25">
      <c r="A73" s="339"/>
      <c r="B73" s="339"/>
      <c r="C73" s="339"/>
      <c r="D73" s="339"/>
      <c r="E73" s="339"/>
      <c r="F73" s="339"/>
      <c r="G73" s="339"/>
      <c r="H73" s="339"/>
      <c r="I73" s="339"/>
      <c r="J73" s="16"/>
      <c r="K73" s="16"/>
    </row>
    <row r="74" spans="1:15" ht="15" customHeight="1" x14ac:dyDescent="0.25">
      <c r="A74" s="284" t="s">
        <v>108</v>
      </c>
      <c r="B74" s="285"/>
      <c r="C74" s="285"/>
      <c r="D74" s="285"/>
      <c r="E74" s="285"/>
      <c r="F74" s="285"/>
      <c r="G74" s="285"/>
      <c r="H74" s="285"/>
      <c r="I74" s="286"/>
      <c r="J74" s="16"/>
      <c r="K74" s="16"/>
    </row>
    <row r="75" spans="1:15" ht="15" customHeight="1" x14ac:dyDescent="0.25">
      <c r="A75" s="44">
        <v>3</v>
      </c>
      <c r="B75" s="63" t="s">
        <v>109</v>
      </c>
      <c r="C75" s="62"/>
      <c r="D75" s="62"/>
      <c r="E75" s="62"/>
      <c r="F75" s="62"/>
      <c r="G75" s="62"/>
      <c r="H75" s="44" t="s">
        <v>75</v>
      </c>
      <c r="I75" s="47" t="s">
        <v>56</v>
      </c>
      <c r="J75" s="16"/>
      <c r="K75" s="16"/>
    </row>
    <row r="76" spans="1:15" ht="15" customHeight="1" x14ac:dyDescent="0.25">
      <c r="A76" s="27" t="s">
        <v>34</v>
      </c>
      <c r="B76" s="65" t="s">
        <v>110</v>
      </c>
      <c r="C76" s="66"/>
      <c r="D76" s="66"/>
      <c r="E76" s="66"/>
      <c r="F76" s="66"/>
      <c r="G76" s="66"/>
      <c r="H76" s="207">
        <f>0.05*(1+(1/12+1/12+1/36))/12</f>
        <v>4.9768518518518521E-3</v>
      </c>
      <c r="I76" s="36">
        <f>H76*$H$34</f>
        <v>12.371956018518519</v>
      </c>
      <c r="J76" s="355"/>
      <c r="K76" s="16"/>
    </row>
    <row r="77" spans="1:15" ht="15" customHeight="1" x14ac:dyDescent="0.25">
      <c r="A77" s="27" t="s">
        <v>36</v>
      </c>
      <c r="B77" s="65" t="s">
        <v>111</v>
      </c>
      <c r="C77" s="66"/>
      <c r="D77" s="66"/>
      <c r="E77" s="66"/>
      <c r="F77" s="66"/>
      <c r="G77" s="66"/>
      <c r="H77" s="207">
        <f>H76*0.08</f>
        <v>3.9814814814814818E-4</v>
      </c>
      <c r="I77" s="36">
        <f t="shared" ref="I77:I81" si="1">H77*$H$34</f>
        <v>0.98975648148148154</v>
      </c>
      <c r="J77" s="355"/>
      <c r="K77" s="16"/>
      <c r="L77" s="55"/>
    </row>
    <row r="78" spans="1:15" ht="15" customHeight="1" x14ac:dyDescent="0.25">
      <c r="A78" s="27" t="s">
        <v>39</v>
      </c>
      <c r="B78" s="65" t="s">
        <v>112</v>
      </c>
      <c r="C78" s="66"/>
      <c r="D78" s="66"/>
      <c r="E78" s="66"/>
      <c r="F78" s="66"/>
      <c r="G78" s="66"/>
      <c r="H78" s="207">
        <f>0.4*0.08*0.05</f>
        <v>1.6000000000000001E-3</v>
      </c>
      <c r="I78" s="36">
        <f t="shared" si="1"/>
        <v>3.9774400000000005</v>
      </c>
      <c r="J78" s="355"/>
      <c r="K78" s="16"/>
    </row>
    <row r="79" spans="1:15" ht="15" customHeight="1" x14ac:dyDescent="0.25">
      <c r="A79" s="27" t="s">
        <v>41</v>
      </c>
      <c r="B79" s="65" t="s">
        <v>113</v>
      </c>
      <c r="C79" s="66"/>
      <c r="D79" s="66"/>
      <c r="E79" s="66"/>
      <c r="F79" s="66"/>
      <c r="G79" s="66"/>
      <c r="H79" s="207">
        <f>7/30/12</f>
        <v>1.9444444444444445E-2</v>
      </c>
      <c r="I79" s="36">
        <f t="shared" si="1"/>
        <v>48.336944444444448</v>
      </c>
      <c r="J79" s="355"/>
      <c r="K79" s="16"/>
    </row>
    <row r="80" spans="1:15" ht="15" customHeight="1" x14ac:dyDescent="0.25">
      <c r="A80" s="27" t="s">
        <v>64</v>
      </c>
      <c r="B80" s="65" t="s">
        <v>114</v>
      </c>
      <c r="C80" s="66"/>
      <c r="D80" s="66"/>
      <c r="E80" s="66"/>
      <c r="F80" s="66"/>
      <c r="G80" s="66"/>
      <c r="H80" s="207">
        <f>H53*H79</f>
        <v>7.1555555555555565E-3</v>
      </c>
      <c r="I80" s="36">
        <f t="shared" si="1"/>
        <v>17.787995555555558</v>
      </c>
      <c r="J80" s="355"/>
      <c r="K80" s="16"/>
    </row>
    <row r="81" spans="1:15" ht="15" customHeight="1" x14ac:dyDescent="0.25">
      <c r="A81" s="27" t="s">
        <v>66</v>
      </c>
      <c r="B81" s="65" t="s">
        <v>116</v>
      </c>
      <c r="C81" s="66"/>
      <c r="D81" s="66"/>
      <c r="E81" s="66"/>
      <c r="F81" s="66"/>
      <c r="G81" s="66"/>
      <c r="H81" s="207">
        <f>0.4*0.08</f>
        <v>3.2000000000000001E-2</v>
      </c>
      <c r="I81" s="36">
        <f t="shared" si="1"/>
        <v>79.5488</v>
      </c>
      <c r="J81" s="355"/>
      <c r="K81" s="16"/>
    </row>
    <row r="82" spans="1:15" ht="15" customHeight="1" x14ac:dyDescent="0.25">
      <c r="A82" s="63" t="s">
        <v>78</v>
      </c>
      <c r="B82" s="62"/>
      <c r="C82" s="62"/>
      <c r="D82" s="62"/>
      <c r="E82" s="62"/>
      <c r="F82" s="62"/>
      <c r="G82" s="62"/>
      <c r="H82" s="327">
        <f>SUM(I76:I81)</f>
        <v>163.01289250000002</v>
      </c>
      <c r="I82" s="327"/>
      <c r="J82" s="16"/>
      <c r="K82" s="16"/>
    </row>
    <row r="83" spans="1:15" ht="15" customHeight="1" x14ac:dyDescent="0.25">
      <c r="A83" s="308"/>
      <c r="B83" s="308"/>
      <c r="C83" s="308"/>
      <c r="D83" s="308"/>
      <c r="E83" s="308"/>
      <c r="F83" s="308"/>
      <c r="G83" s="308"/>
      <c r="H83" s="308"/>
      <c r="I83" s="308"/>
      <c r="J83" s="16"/>
      <c r="K83" s="16"/>
    </row>
    <row r="84" spans="1:15" ht="15" customHeight="1" x14ac:dyDescent="0.25">
      <c r="A84" s="284" t="s">
        <v>117</v>
      </c>
      <c r="B84" s="285"/>
      <c r="C84" s="285"/>
      <c r="D84" s="285"/>
      <c r="E84" s="285"/>
      <c r="F84" s="285"/>
      <c r="G84" s="285"/>
      <c r="H84" s="285"/>
      <c r="I84" s="286"/>
      <c r="J84" s="16"/>
      <c r="K84" s="16"/>
    </row>
    <row r="85" spans="1:15" ht="15" customHeight="1" x14ac:dyDescent="0.25">
      <c r="A85" s="311" t="s">
        <v>118</v>
      </c>
      <c r="B85" s="312"/>
      <c r="C85" s="312"/>
      <c r="D85" s="312"/>
      <c r="E85" s="312"/>
      <c r="F85" s="312"/>
      <c r="G85" s="312"/>
      <c r="H85" s="312"/>
      <c r="I85" s="313"/>
      <c r="J85" s="16"/>
      <c r="K85" s="16"/>
    </row>
    <row r="86" spans="1:15" ht="15" customHeight="1" x14ac:dyDescent="0.25">
      <c r="A86" s="44" t="s">
        <v>119</v>
      </c>
      <c r="B86" s="63" t="s">
        <v>120</v>
      </c>
      <c r="C86" s="62"/>
      <c r="D86" s="62"/>
      <c r="E86" s="62"/>
      <c r="F86" s="62"/>
      <c r="G86" s="62"/>
      <c r="H86" s="44" t="s">
        <v>75</v>
      </c>
      <c r="I86" s="44" t="s">
        <v>56</v>
      </c>
      <c r="J86" s="16"/>
      <c r="K86" s="16"/>
    </row>
    <row r="87" spans="1:15" ht="15" customHeight="1" x14ac:dyDescent="0.25">
      <c r="A87" s="27" t="s">
        <v>34</v>
      </c>
      <c r="B87" s="65" t="s">
        <v>121</v>
      </c>
      <c r="C87" s="66"/>
      <c r="D87" s="66"/>
      <c r="E87" s="66"/>
      <c r="F87" s="66"/>
      <c r="G87" s="66"/>
      <c r="H87" s="58">
        <f>(1/12+1/12+1/36)/12</f>
        <v>1.6203703703703703E-2</v>
      </c>
      <c r="I87" s="34">
        <f>H87*$H$34</f>
        <v>40.280787037037037</v>
      </c>
      <c r="J87" s="16"/>
      <c r="K87" s="16"/>
    </row>
    <row r="88" spans="1:15" ht="15" customHeight="1" x14ac:dyDescent="0.25">
      <c r="A88" s="27" t="s">
        <v>36</v>
      </c>
      <c r="B88" s="65" t="s">
        <v>122</v>
      </c>
      <c r="C88" s="66"/>
      <c r="D88" s="66"/>
      <c r="E88" s="66"/>
      <c r="F88" s="66"/>
      <c r="G88" s="66"/>
      <c r="H88" s="207">
        <f>(5/30/12)</f>
        <v>1.3888888888888888E-2</v>
      </c>
      <c r="I88" s="34">
        <f t="shared" ref="I88:I97" si="2">H88*$H$34</f>
        <v>34.526388888888889</v>
      </c>
      <c r="J88" s="355"/>
      <c r="K88" s="135"/>
      <c r="L88" s="14"/>
      <c r="M88" s="14"/>
      <c r="O88" s="67"/>
    </row>
    <row r="89" spans="1:15" ht="15" customHeight="1" x14ac:dyDescent="0.25">
      <c r="A89" s="27" t="s">
        <v>39</v>
      </c>
      <c r="B89" s="65" t="s">
        <v>123</v>
      </c>
      <c r="C89" s="66"/>
      <c r="D89" s="66"/>
      <c r="E89" s="66"/>
      <c r="F89" s="66"/>
      <c r="G89" s="66"/>
      <c r="H89" s="207">
        <f>0.0162*0.5*(5/30/12)</f>
        <v>1.1249999999999998E-4</v>
      </c>
      <c r="I89" s="34">
        <f t="shared" si="2"/>
        <v>0.27966374999999999</v>
      </c>
      <c r="J89" s="355"/>
      <c r="K89" s="136"/>
    </row>
    <row r="90" spans="1:15" ht="15" customHeight="1" x14ac:dyDescent="0.25">
      <c r="A90" s="27" t="s">
        <v>41</v>
      </c>
      <c r="B90" s="65" t="s">
        <v>124</v>
      </c>
      <c r="C90" s="66"/>
      <c r="D90" s="66"/>
      <c r="E90" s="66"/>
      <c r="F90" s="66"/>
      <c r="G90" s="66"/>
      <c r="H90" s="207">
        <f>(1/12+1/36)*(4/12)*0.5*0.0162</f>
        <v>2.9999999999999997E-4</v>
      </c>
      <c r="I90" s="34">
        <f t="shared" si="2"/>
        <v>0.74576999999999993</v>
      </c>
      <c r="J90" s="355"/>
      <c r="K90" s="16"/>
    </row>
    <row r="91" spans="1:15" ht="15" customHeight="1" x14ac:dyDescent="0.25">
      <c r="A91" s="27" t="s">
        <v>64</v>
      </c>
      <c r="B91" s="65" t="s">
        <v>125</v>
      </c>
      <c r="C91" s="66"/>
      <c r="D91" s="66"/>
      <c r="E91" s="66"/>
      <c r="F91" s="66"/>
      <c r="G91" s="66"/>
      <c r="H91" s="207">
        <f>(7/30/12)</f>
        <v>1.9444444444444445E-2</v>
      </c>
      <c r="I91" s="34">
        <f t="shared" si="2"/>
        <v>48.336944444444448</v>
      </c>
      <c r="J91" s="355"/>
      <c r="K91" s="16"/>
      <c r="M91" s="71"/>
    </row>
    <row r="92" spans="1:15" ht="15" customHeight="1" x14ac:dyDescent="0.25">
      <c r="A92" s="27" t="s">
        <v>66</v>
      </c>
      <c r="B92" s="65" t="s">
        <v>126</v>
      </c>
      <c r="C92" s="66"/>
      <c r="D92" s="66"/>
      <c r="E92" s="66"/>
      <c r="F92" s="66"/>
      <c r="G92" s="66"/>
      <c r="H92" s="207">
        <f>(15/30/12)*0.0122</f>
        <v>5.0833333333333329E-4</v>
      </c>
      <c r="I92" s="34">
        <f t="shared" si="2"/>
        <v>1.2636658333333333</v>
      </c>
      <c r="J92" s="355"/>
      <c r="K92" s="16"/>
    </row>
    <row r="93" spans="1:15" ht="15" customHeight="1" x14ac:dyDescent="0.25">
      <c r="A93" s="27"/>
      <c r="B93" s="65"/>
      <c r="C93" s="66"/>
      <c r="D93" s="66"/>
      <c r="E93" s="66"/>
      <c r="F93" s="66"/>
      <c r="G93" s="66"/>
      <c r="H93" s="58"/>
      <c r="I93" s="34">
        <f t="shared" si="2"/>
        <v>0</v>
      </c>
      <c r="J93" s="16"/>
      <c r="K93" s="16"/>
    </row>
    <row r="94" spans="1:15" ht="15" customHeight="1" x14ac:dyDescent="0.25">
      <c r="A94" s="27"/>
      <c r="B94" s="65"/>
      <c r="C94" s="66"/>
      <c r="D94" s="66"/>
      <c r="E94" s="66"/>
      <c r="F94" s="66"/>
      <c r="G94" s="66"/>
      <c r="H94" s="58"/>
      <c r="I94" s="34">
        <f t="shared" si="2"/>
        <v>0</v>
      </c>
      <c r="J94" s="16"/>
      <c r="K94" s="16"/>
    </row>
    <row r="95" spans="1:15" ht="15" customHeight="1" x14ac:dyDescent="0.25">
      <c r="A95" s="27"/>
      <c r="B95" s="65"/>
      <c r="C95" s="66"/>
      <c r="D95" s="66"/>
      <c r="E95" s="66"/>
      <c r="F95" s="66"/>
      <c r="G95" s="66"/>
      <c r="H95" s="58"/>
      <c r="I95" s="34">
        <f t="shared" si="2"/>
        <v>0</v>
      </c>
      <c r="J95" s="16"/>
      <c r="K95" s="16"/>
    </row>
    <row r="96" spans="1:15" ht="15" customHeight="1" x14ac:dyDescent="0.25">
      <c r="A96" s="27"/>
      <c r="B96" s="65"/>
      <c r="C96" s="66"/>
      <c r="D96" s="66"/>
      <c r="E96" s="66"/>
      <c r="F96" s="66"/>
      <c r="G96" s="66"/>
      <c r="H96" s="58"/>
      <c r="I96" s="34">
        <f t="shared" si="2"/>
        <v>0</v>
      </c>
      <c r="J96" s="16"/>
      <c r="K96" s="16"/>
    </row>
    <row r="97" spans="1:11" ht="15" customHeight="1" x14ac:dyDescent="0.25">
      <c r="A97" s="27"/>
      <c r="B97" s="65"/>
      <c r="C97" s="66"/>
      <c r="D97" s="66"/>
      <c r="E97" s="66"/>
      <c r="F97" s="66"/>
      <c r="G97" s="66"/>
      <c r="H97" s="58"/>
      <c r="I97" s="34">
        <f t="shared" si="2"/>
        <v>0</v>
      </c>
      <c r="J97" s="16"/>
      <c r="K97" s="16"/>
    </row>
    <row r="98" spans="1:11" ht="15" customHeight="1" x14ac:dyDescent="0.25">
      <c r="A98" s="348" t="s">
        <v>128</v>
      </c>
      <c r="B98" s="349"/>
      <c r="C98" s="349"/>
      <c r="D98" s="349"/>
      <c r="E98" s="349"/>
      <c r="F98" s="349"/>
      <c r="G98" s="350"/>
      <c r="H98" s="70">
        <f>SUM(H87:H97)</f>
        <v>5.0457870370370375E-2</v>
      </c>
      <c r="I98" s="34"/>
      <c r="J98" s="16"/>
      <c r="K98" s="16"/>
    </row>
    <row r="99" spans="1:11" ht="15" customHeight="1" x14ac:dyDescent="0.25">
      <c r="A99" s="27"/>
      <c r="B99" s="163"/>
      <c r="C99" s="121"/>
      <c r="D99" s="121"/>
      <c r="E99" s="121"/>
      <c r="F99" s="121"/>
      <c r="G99" s="121"/>
      <c r="H99" s="58"/>
      <c r="I99" s="34"/>
      <c r="J99" s="16"/>
      <c r="K99" s="16"/>
    </row>
    <row r="100" spans="1:11" ht="15" customHeight="1" x14ac:dyDescent="0.25">
      <c r="A100" s="27" t="s">
        <v>129</v>
      </c>
      <c r="B100" s="120" t="s">
        <v>167</v>
      </c>
      <c r="C100" s="121"/>
      <c r="D100" s="121"/>
      <c r="E100" s="121"/>
      <c r="F100" s="121"/>
      <c r="G100" s="121"/>
      <c r="H100" s="58">
        <f>H53</f>
        <v>0.36800000000000005</v>
      </c>
      <c r="I100" s="34">
        <f>H100*SUM(I87:I90)</f>
        <v>27.906400360740736</v>
      </c>
      <c r="J100" s="16"/>
      <c r="K100" s="16"/>
    </row>
    <row r="101" spans="1:11" ht="15" customHeight="1" x14ac:dyDescent="0.25">
      <c r="A101" s="348" t="s">
        <v>78</v>
      </c>
      <c r="B101" s="349"/>
      <c r="C101" s="349"/>
      <c r="D101" s="349"/>
      <c r="E101" s="349"/>
      <c r="F101" s="349"/>
      <c r="G101" s="350"/>
      <c r="H101" s="46">
        <f>H98+H99+H100</f>
        <v>0.41845787037037041</v>
      </c>
      <c r="I101" s="45">
        <f>SUM(I87:I97,I99:I100)</f>
        <v>153.33962031444443</v>
      </c>
      <c r="J101" s="16"/>
      <c r="K101" s="16"/>
    </row>
    <row r="102" spans="1:11" ht="15" customHeight="1" x14ac:dyDescent="0.25">
      <c r="A102" s="269"/>
      <c r="B102" s="269"/>
      <c r="C102" s="269"/>
      <c r="D102" s="269"/>
      <c r="E102" s="269"/>
      <c r="F102" s="269"/>
      <c r="G102" s="269"/>
      <c r="H102" s="269"/>
      <c r="I102" s="269"/>
      <c r="J102" s="16"/>
      <c r="K102" s="16"/>
    </row>
    <row r="103" spans="1:11" ht="15" customHeight="1" x14ac:dyDescent="0.25">
      <c r="A103" s="336" t="s">
        <v>131</v>
      </c>
      <c r="B103" s="336"/>
      <c r="C103" s="336"/>
      <c r="D103" s="336"/>
      <c r="E103" s="336"/>
      <c r="F103" s="336"/>
      <c r="G103" s="336"/>
      <c r="H103" s="336"/>
      <c r="I103" s="336"/>
      <c r="J103" s="16"/>
      <c r="K103" s="16"/>
    </row>
    <row r="104" spans="1:11" ht="15" customHeight="1" x14ac:dyDescent="0.25">
      <c r="A104" s="337"/>
      <c r="B104" s="337"/>
      <c r="C104" s="337"/>
      <c r="D104" s="337"/>
      <c r="E104" s="337"/>
      <c r="F104" s="337"/>
      <c r="G104" s="337"/>
      <c r="H104" s="337"/>
      <c r="I104" s="337"/>
      <c r="J104" s="16"/>
      <c r="K104" s="16"/>
    </row>
    <row r="105" spans="1:11" ht="15" customHeight="1" x14ac:dyDescent="0.25">
      <c r="A105" s="43">
        <v>4</v>
      </c>
      <c r="B105" s="128" t="s">
        <v>106</v>
      </c>
      <c r="C105" s="129"/>
      <c r="D105" s="129"/>
      <c r="E105" s="129"/>
      <c r="F105" s="129"/>
      <c r="G105" s="129"/>
      <c r="H105" s="253" t="s">
        <v>56</v>
      </c>
      <c r="I105" s="253"/>
      <c r="J105" s="16"/>
      <c r="K105" s="16"/>
    </row>
    <row r="106" spans="1:11" ht="15" customHeight="1" x14ac:dyDescent="0.25">
      <c r="A106" s="28" t="s">
        <v>119</v>
      </c>
      <c r="B106" s="126" t="s">
        <v>132</v>
      </c>
      <c r="C106" s="127"/>
      <c r="D106" s="127"/>
      <c r="E106" s="127"/>
      <c r="F106" s="127"/>
      <c r="G106" s="127"/>
      <c r="H106" s="255">
        <f>I101</f>
        <v>153.33962031444443</v>
      </c>
      <c r="I106" s="255"/>
      <c r="J106" s="16"/>
      <c r="K106" s="16"/>
    </row>
    <row r="107" spans="1:11" ht="15" customHeight="1" x14ac:dyDescent="0.25">
      <c r="A107" s="63" t="s">
        <v>78</v>
      </c>
      <c r="B107" s="62"/>
      <c r="C107" s="62"/>
      <c r="D107" s="62"/>
      <c r="E107" s="62"/>
      <c r="F107" s="62"/>
      <c r="G107" s="62"/>
      <c r="H107" s="327">
        <f>SUM(H106:I106)</f>
        <v>153.33962031444443</v>
      </c>
      <c r="I107" s="327"/>
      <c r="J107" s="16"/>
      <c r="K107" s="16"/>
    </row>
    <row r="108" spans="1:11" ht="15" customHeight="1" x14ac:dyDescent="0.25">
      <c r="A108" s="339"/>
      <c r="B108" s="339"/>
      <c r="C108" s="339"/>
      <c r="D108" s="339"/>
      <c r="E108" s="339"/>
      <c r="F108" s="339"/>
      <c r="G108" s="339"/>
      <c r="H108" s="339"/>
      <c r="I108" s="339"/>
      <c r="J108" s="16"/>
      <c r="K108" s="16"/>
    </row>
    <row r="109" spans="1:11" ht="15" customHeight="1" x14ac:dyDescent="0.25">
      <c r="A109" s="284" t="s">
        <v>133</v>
      </c>
      <c r="B109" s="285"/>
      <c r="C109" s="285"/>
      <c r="D109" s="285"/>
      <c r="E109" s="285"/>
      <c r="F109" s="285"/>
      <c r="G109" s="285"/>
      <c r="H109" s="285"/>
      <c r="I109" s="286"/>
      <c r="J109" s="16"/>
      <c r="K109" s="16"/>
    </row>
    <row r="110" spans="1:11" ht="15" customHeight="1" x14ac:dyDescent="0.25">
      <c r="A110" s="44">
        <v>5</v>
      </c>
      <c r="B110" s="287" t="s">
        <v>134</v>
      </c>
      <c r="C110" s="287"/>
      <c r="D110" s="287"/>
      <c r="E110" s="287"/>
      <c r="F110" s="287"/>
      <c r="G110" s="287"/>
      <c r="H110" s="278" t="s">
        <v>56</v>
      </c>
      <c r="I110" s="278"/>
      <c r="J110" s="16"/>
      <c r="K110" s="16"/>
    </row>
    <row r="111" spans="1:11" ht="15" customHeight="1" x14ac:dyDescent="0.25">
      <c r="A111" s="28" t="s">
        <v>34</v>
      </c>
      <c r="B111" s="340" t="s">
        <v>135</v>
      </c>
      <c r="C111" s="341"/>
      <c r="D111" s="341"/>
      <c r="E111" s="341"/>
      <c r="F111" s="341"/>
      <c r="G111" s="342"/>
      <c r="H111" s="365">
        <f>Uniformes!J16</f>
        <v>101.43652777777777</v>
      </c>
      <c r="I111" s="366"/>
      <c r="J111" s="16"/>
      <c r="K111" s="16"/>
    </row>
    <row r="112" spans="1:11" ht="15" customHeight="1" x14ac:dyDescent="0.25">
      <c r="A112" s="28" t="s">
        <v>36</v>
      </c>
      <c r="B112" s="345" t="s">
        <v>136</v>
      </c>
      <c r="C112" s="346"/>
      <c r="D112" s="346"/>
      <c r="E112" s="346"/>
      <c r="F112" s="346"/>
      <c r="G112" s="347"/>
      <c r="H112" s="365">
        <f>'Insumos e Equipamentos'!J10</f>
        <v>2.5575688509021846</v>
      </c>
      <c r="I112" s="366"/>
      <c r="J112" s="16"/>
      <c r="K112" s="16"/>
    </row>
    <row r="113" spans="1:12" ht="15" customHeight="1" x14ac:dyDescent="0.25">
      <c r="A113" s="253" t="s">
        <v>28</v>
      </c>
      <c r="B113" s="253"/>
      <c r="C113" s="253"/>
      <c r="D113" s="253"/>
      <c r="E113" s="253"/>
      <c r="F113" s="253"/>
      <c r="G113" s="253"/>
      <c r="H113" s="353">
        <f>SUM(H111:I112)</f>
        <v>103.99409662867996</v>
      </c>
      <c r="I113" s="353"/>
      <c r="J113" s="16"/>
      <c r="K113" s="16"/>
    </row>
    <row r="114" spans="1:12" ht="15" customHeight="1" x14ac:dyDescent="0.25">
      <c r="A114" s="354"/>
      <c r="B114" s="354"/>
      <c r="C114" s="354"/>
      <c r="D114" s="354"/>
      <c r="E114" s="354"/>
      <c r="F114" s="354"/>
      <c r="G114" s="354"/>
      <c r="H114" s="354"/>
      <c r="I114" s="354"/>
      <c r="J114" s="16"/>
      <c r="K114" s="16"/>
    </row>
    <row r="115" spans="1:12" ht="15" customHeight="1" x14ac:dyDescent="0.25">
      <c r="A115" s="284" t="s">
        <v>138</v>
      </c>
      <c r="B115" s="285"/>
      <c r="C115" s="285"/>
      <c r="D115" s="285"/>
      <c r="E115" s="285"/>
      <c r="F115" s="285"/>
      <c r="G115" s="285"/>
      <c r="H115" s="285"/>
      <c r="I115" s="286"/>
      <c r="J115" s="16"/>
      <c r="K115" s="16"/>
    </row>
    <row r="116" spans="1:12" ht="15" customHeight="1" x14ac:dyDescent="0.25">
      <c r="A116" s="43">
        <v>6</v>
      </c>
      <c r="B116" s="338" t="s">
        <v>139</v>
      </c>
      <c r="C116" s="338"/>
      <c r="D116" s="338"/>
      <c r="E116" s="338"/>
      <c r="F116" s="338"/>
      <c r="G116" s="338"/>
      <c r="H116" s="43" t="s">
        <v>75</v>
      </c>
      <c r="I116" s="43" t="s">
        <v>56</v>
      </c>
      <c r="J116" s="16"/>
      <c r="K116" s="16"/>
    </row>
    <row r="117" spans="1:12" ht="15" customHeight="1" x14ac:dyDescent="0.25">
      <c r="A117" s="28" t="s">
        <v>34</v>
      </c>
      <c r="B117" s="252" t="s">
        <v>140</v>
      </c>
      <c r="C117" s="252"/>
      <c r="D117" s="252"/>
      <c r="E117" s="252"/>
      <c r="F117" s="252"/>
      <c r="G117" s="252"/>
      <c r="H117" s="208">
        <v>0.03</v>
      </c>
      <c r="I117" s="39">
        <f>$H$133*H117</f>
        <v>151.15469557209374</v>
      </c>
      <c r="J117" s="16"/>
      <c r="K117" s="16"/>
      <c r="L117" s="56"/>
    </row>
    <row r="118" spans="1:12" ht="15" customHeight="1" x14ac:dyDescent="0.25">
      <c r="A118" s="28" t="s">
        <v>36</v>
      </c>
      <c r="B118" s="252" t="s">
        <v>141</v>
      </c>
      <c r="C118" s="252"/>
      <c r="D118" s="252"/>
      <c r="E118" s="252"/>
      <c r="F118" s="252"/>
      <c r="G118" s="252"/>
      <c r="H118" s="208">
        <v>6.7900000000000002E-2</v>
      </c>
      <c r="I118" s="39">
        <f>($H$133+I117)*H118</f>
        <v>352.37686480751739</v>
      </c>
      <c r="J118" s="16"/>
      <c r="K118" s="16"/>
      <c r="L118" s="55"/>
    </row>
    <row r="119" spans="1:12" ht="15" customHeight="1" x14ac:dyDescent="0.25">
      <c r="A119" s="28" t="s">
        <v>39</v>
      </c>
      <c r="B119" s="252" t="s">
        <v>142</v>
      </c>
      <c r="C119" s="252"/>
      <c r="D119" s="252"/>
      <c r="E119" s="252"/>
      <c r="F119" s="252"/>
      <c r="G119" s="252"/>
      <c r="H119" s="38">
        <f>SUM(H120:H122)</f>
        <v>0.14250000000000002</v>
      </c>
      <c r="I119" s="152">
        <f>((H133+I117+I118)/(1-H119))*H119</f>
        <v>920.97731932541114</v>
      </c>
      <c r="J119" s="16"/>
      <c r="K119" s="16"/>
    </row>
    <row r="120" spans="1:12" ht="15" customHeight="1" x14ac:dyDescent="0.25">
      <c r="A120" s="344" t="s">
        <v>143</v>
      </c>
      <c r="B120" s="344"/>
      <c r="C120" s="351" t="s">
        <v>144</v>
      </c>
      <c r="D120" s="29" t="s">
        <v>145</v>
      </c>
      <c r="E120" s="30"/>
      <c r="F120" s="30"/>
      <c r="G120" s="32"/>
      <c r="H120" s="208">
        <v>1.6500000000000001E-2</v>
      </c>
      <c r="I120" s="152">
        <f>((H133+I117+I118)/(1-H119))*H120</f>
        <v>106.63947907978445</v>
      </c>
      <c r="J120" s="16"/>
      <c r="K120" s="16"/>
    </row>
    <row r="121" spans="1:12" ht="15" customHeight="1" x14ac:dyDescent="0.25">
      <c r="A121" s="344" t="s">
        <v>146</v>
      </c>
      <c r="B121" s="344"/>
      <c r="C121" s="352"/>
      <c r="D121" s="29" t="s">
        <v>147</v>
      </c>
      <c r="E121" s="30"/>
      <c r="F121" s="30"/>
      <c r="G121" s="32"/>
      <c r="H121" s="208">
        <v>7.5999999999999998E-2</v>
      </c>
      <c r="I121" s="152">
        <f>((H133+I117+I118)/(1-H119))*H121</f>
        <v>491.18790364021925</v>
      </c>
      <c r="J121" s="16"/>
      <c r="K121" s="16"/>
    </row>
    <row r="122" spans="1:12" ht="15" customHeight="1" x14ac:dyDescent="0.25">
      <c r="A122" s="344" t="s">
        <v>148</v>
      </c>
      <c r="B122" s="344"/>
      <c r="C122" s="40" t="s">
        <v>149</v>
      </c>
      <c r="D122" s="29" t="s">
        <v>150</v>
      </c>
      <c r="E122" s="30"/>
      <c r="F122" s="30"/>
      <c r="G122" s="32"/>
      <c r="H122" s="38">
        <v>0.05</v>
      </c>
      <c r="I122" s="152">
        <f>((H133+I117+I118)/(1-H119))*H122</f>
        <v>323.14993660540745</v>
      </c>
      <c r="J122" s="16"/>
      <c r="K122" s="16"/>
    </row>
    <row r="123" spans="1:12" ht="15" customHeight="1" x14ac:dyDescent="0.25">
      <c r="A123" s="253" t="s">
        <v>28</v>
      </c>
      <c r="B123" s="253"/>
      <c r="C123" s="253"/>
      <c r="D123" s="253"/>
      <c r="E123" s="253"/>
      <c r="F123" s="253"/>
      <c r="G123" s="253"/>
      <c r="H123" s="42">
        <f>H119+H118+H117</f>
        <v>0.24040000000000003</v>
      </c>
      <c r="I123" s="153">
        <f>SUM(I117:I119)</f>
        <v>1424.5088797050223</v>
      </c>
      <c r="J123" s="16"/>
      <c r="K123" s="16"/>
    </row>
    <row r="124" spans="1:12" ht="15" customHeight="1" x14ac:dyDescent="0.25">
      <c r="A124" s="356"/>
      <c r="B124" s="356"/>
      <c r="C124" s="356"/>
      <c r="D124" s="356"/>
      <c r="E124" s="356"/>
      <c r="F124" s="356"/>
      <c r="G124" s="356"/>
      <c r="H124" s="356"/>
      <c r="I124" s="356"/>
      <c r="J124" s="16"/>
      <c r="K124" s="16"/>
    </row>
    <row r="125" spans="1:12" ht="15" customHeight="1" x14ac:dyDescent="0.25">
      <c r="A125" s="254" t="s">
        <v>151</v>
      </c>
      <c r="B125" s="254"/>
      <c r="C125" s="254"/>
      <c r="D125" s="254"/>
      <c r="E125" s="254"/>
      <c r="F125" s="254"/>
      <c r="G125" s="254"/>
      <c r="H125" s="254"/>
      <c r="I125" s="254"/>
      <c r="J125" s="16"/>
      <c r="K125" s="16"/>
    </row>
    <row r="126" spans="1:12" ht="15" customHeight="1" x14ac:dyDescent="0.25">
      <c r="A126" s="357"/>
      <c r="B126" s="357"/>
      <c r="C126" s="357"/>
      <c r="D126" s="357"/>
      <c r="E126" s="357"/>
      <c r="F126" s="357"/>
      <c r="G126" s="357"/>
      <c r="H126" s="357"/>
      <c r="I126" s="357"/>
      <c r="J126" s="16"/>
      <c r="K126" s="16"/>
    </row>
    <row r="127" spans="1:12" ht="15" customHeight="1" x14ac:dyDescent="0.25">
      <c r="A127" s="253" t="s">
        <v>152</v>
      </c>
      <c r="B127" s="253"/>
      <c r="C127" s="253"/>
      <c r="D127" s="253"/>
      <c r="E127" s="253"/>
      <c r="F127" s="253"/>
      <c r="G127" s="253"/>
      <c r="H127" s="253" t="s">
        <v>56</v>
      </c>
      <c r="I127" s="253"/>
      <c r="J127" s="16"/>
      <c r="K127" s="16"/>
    </row>
    <row r="128" spans="1:12" ht="15" customHeight="1" x14ac:dyDescent="0.25">
      <c r="A128" s="28" t="s">
        <v>34</v>
      </c>
      <c r="B128" s="252" t="s">
        <v>153</v>
      </c>
      <c r="C128" s="252"/>
      <c r="D128" s="252"/>
      <c r="E128" s="252"/>
      <c r="F128" s="252"/>
      <c r="G128" s="252"/>
      <c r="H128" s="255">
        <f>H34</f>
        <v>2485.9</v>
      </c>
      <c r="I128" s="255"/>
      <c r="J128" s="16"/>
      <c r="K128" s="16"/>
    </row>
    <row r="129" spans="1:11" ht="15" customHeight="1" x14ac:dyDescent="0.25">
      <c r="A129" s="28" t="s">
        <v>36</v>
      </c>
      <c r="B129" s="252" t="s">
        <v>154</v>
      </c>
      <c r="C129" s="252"/>
      <c r="D129" s="252"/>
      <c r="E129" s="252"/>
      <c r="F129" s="252"/>
      <c r="G129" s="252"/>
      <c r="H129" s="255">
        <f>H72</f>
        <v>2132.2432429599999</v>
      </c>
      <c r="I129" s="255"/>
      <c r="J129" s="16"/>
      <c r="K129" s="16"/>
    </row>
    <row r="130" spans="1:11" ht="15" customHeight="1" x14ac:dyDescent="0.25">
      <c r="A130" s="28" t="s">
        <v>39</v>
      </c>
      <c r="B130" s="252" t="s">
        <v>155</v>
      </c>
      <c r="C130" s="252"/>
      <c r="D130" s="252"/>
      <c r="E130" s="252"/>
      <c r="F130" s="252"/>
      <c r="G130" s="252"/>
      <c r="H130" s="255">
        <f>H82</f>
        <v>163.01289250000002</v>
      </c>
      <c r="I130" s="255"/>
      <c r="J130" s="16"/>
      <c r="K130" s="16"/>
    </row>
    <row r="131" spans="1:11" ht="15" customHeight="1" x14ac:dyDescent="0.25">
      <c r="A131" s="28" t="s">
        <v>41</v>
      </c>
      <c r="B131" s="252" t="s">
        <v>156</v>
      </c>
      <c r="C131" s="252"/>
      <c r="D131" s="252"/>
      <c r="E131" s="252"/>
      <c r="F131" s="252"/>
      <c r="G131" s="252"/>
      <c r="H131" s="255">
        <f>H107</f>
        <v>153.33962031444443</v>
      </c>
      <c r="I131" s="255"/>
      <c r="J131" s="16"/>
      <c r="K131" s="16"/>
    </row>
    <row r="132" spans="1:11" ht="15" customHeight="1" x14ac:dyDescent="0.25">
      <c r="A132" s="28" t="s">
        <v>64</v>
      </c>
      <c r="B132" s="252" t="s">
        <v>157</v>
      </c>
      <c r="C132" s="252"/>
      <c r="D132" s="252"/>
      <c r="E132" s="252"/>
      <c r="F132" s="252"/>
      <c r="G132" s="252"/>
      <c r="H132" s="255">
        <f>H113</f>
        <v>103.99409662867996</v>
      </c>
      <c r="I132" s="255"/>
      <c r="J132" s="16"/>
      <c r="K132" s="16"/>
    </row>
    <row r="133" spans="1:11" ht="15" customHeight="1" x14ac:dyDescent="0.25">
      <c r="A133" s="253" t="s">
        <v>158</v>
      </c>
      <c r="B133" s="253"/>
      <c r="C133" s="253"/>
      <c r="D133" s="253"/>
      <c r="E133" s="253"/>
      <c r="F133" s="253"/>
      <c r="G133" s="253"/>
      <c r="H133" s="353">
        <f>SUM(H128:I132)</f>
        <v>5038.489852403125</v>
      </c>
      <c r="I133" s="353"/>
      <c r="J133" s="16"/>
      <c r="K133" s="16"/>
    </row>
    <row r="134" spans="1:11" ht="15" customHeight="1" x14ac:dyDescent="0.25">
      <c r="A134" s="28" t="s">
        <v>66</v>
      </c>
      <c r="B134" s="252" t="s">
        <v>159</v>
      </c>
      <c r="C134" s="252"/>
      <c r="D134" s="252"/>
      <c r="E134" s="252"/>
      <c r="F134" s="252"/>
      <c r="G134" s="252"/>
      <c r="H134" s="255">
        <f>I123</f>
        <v>1424.5088797050223</v>
      </c>
      <c r="I134" s="255"/>
      <c r="J134" s="16"/>
      <c r="K134" s="16"/>
    </row>
    <row r="135" spans="1:11" ht="15" customHeight="1" x14ac:dyDescent="0.25">
      <c r="A135" s="253" t="s">
        <v>160</v>
      </c>
      <c r="B135" s="253"/>
      <c r="C135" s="253"/>
      <c r="D135" s="253"/>
      <c r="E135" s="253"/>
      <c r="F135" s="253"/>
      <c r="G135" s="253"/>
      <c r="H135" s="251">
        <f>(H133+H134)</f>
        <v>6462.9987321081471</v>
      </c>
      <c r="I135" s="251"/>
      <c r="J135" s="16"/>
      <c r="K135" s="16"/>
    </row>
    <row r="136" spans="1:11" ht="15" customHeight="1" x14ac:dyDescent="0.25">
      <c r="A136" s="356"/>
      <c r="B136" s="356"/>
      <c r="C136" s="356"/>
      <c r="D136" s="356"/>
      <c r="E136" s="356"/>
      <c r="F136" s="356"/>
      <c r="G136" s="356"/>
      <c r="H136" s="356"/>
      <c r="I136" s="356"/>
      <c r="J136" s="16"/>
      <c r="K136" s="16"/>
    </row>
    <row r="137" spans="1:11" ht="15" hidden="1" customHeight="1" x14ac:dyDescent="0.25"/>
    <row r="138" spans="1:11" ht="15" hidden="1" customHeight="1" x14ac:dyDescent="0.25"/>
    <row r="139" spans="1:11" ht="15" hidden="1" customHeight="1" x14ac:dyDescent="0.25">
      <c r="B139" s="13" t="s">
        <v>161</v>
      </c>
      <c r="C139" s="12">
        <v>4.1999999999999997E-3</v>
      </c>
    </row>
    <row r="140" spans="1:11" ht="15" hidden="1" customHeight="1" x14ac:dyDescent="0.25">
      <c r="B140" s="13" t="s">
        <v>141</v>
      </c>
      <c r="C140" s="12">
        <v>4.0000000000000001E-3</v>
      </c>
    </row>
    <row r="141" spans="1:11" ht="15" hidden="1" customHeight="1" x14ac:dyDescent="0.25">
      <c r="B141" s="11"/>
      <c r="C141" s="10">
        <f>SUM(C139:C140)</f>
        <v>8.199999999999999E-3</v>
      </c>
    </row>
    <row r="142" spans="1:11" ht="15" hidden="1" customHeight="1" x14ac:dyDescent="0.25"/>
    <row r="143" spans="1:11" ht="15" hidden="1" customHeight="1" x14ac:dyDescent="0.25">
      <c r="C143" s="9" t="e">
        <v>#REF!</v>
      </c>
    </row>
    <row r="144" spans="1:11" ht="15" hidden="1" customHeight="1" x14ac:dyDescent="0.25"/>
    <row r="145" spans="1:11" ht="15" customHeight="1" x14ac:dyDescent="0.25">
      <c r="A145" s="254" t="s">
        <v>162</v>
      </c>
      <c r="B145" s="254"/>
      <c r="C145" s="254"/>
      <c r="D145" s="254"/>
      <c r="E145" s="254"/>
      <c r="F145" s="254"/>
      <c r="G145" s="254"/>
      <c r="H145" s="254"/>
      <c r="I145" s="254"/>
      <c r="K145" s="50"/>
    </row>
    <row r="146" spans="1:11" ht="15" customHeight="1" x14ac:dyDescent="0.25">
      <c r="A146" s="130"/>
      <c r="B146" s="130"/>
      <c r="C146" s="130"/>
      <c r="D146" s="130"/>
      <c r="E146" s="130"/>
      <c r="F146" s="130"/>
      <c r="G146" s="130"/>
      <c r="H146" s="130"/>
      <c r="I146" s="130"/>
    </row>
    <row r="147" spans="1:11" ht="15" customHeight="1" x14ac:dyDescent="0.25">
      <c r="A147" s="253" t="s">
        <v>163</v>
      </c>
      <c r="B147" s="253"/>
      <c r="C147" s="253"/>
      <c r="D147" s="253"/>
      <c r="E147" s="253"/>
      <c r="F147" s="253"/>
      <c r="G147" s="253"/>
      <c r="H147" s="253" t="s">
        <v>56</v>
      </c>
      <c r="I147" s="253"/>
    </row>
    <row r="148" spans="1:11" ht="15" customHeight="1" x14ac:dyDescent="0.25">
      <c r="A148" s="28" t="s">
        <v>34</v>
      </c>
      <c r="B148" s="252" t="s">
        <v>164</v>
      </c>
      <c r="C148" s="252"/>
      <c r="D148" s="252"/>
      <c r="E148" s="252"/>
      <c r="F148" s="252"/>
      <c r="G148" s="252"/>
      <c r="H148" s="255">
        <f>I39</f>
        <v>207.07547</v>
      </c>
      <c r="I148" s="255"/>
    </row>
    <row r="149" spans="1:11" ht="15" customHeight="1" x14ac:dyDescent="0.25">
      <c r="A149" s="28" t="s">
        <v>36</v>
      </c>
      <c r="B149" s="252" t="s">
        <v>223</v>
      </c>
      <c r="C149" s="252"/>
      <c r="D149" s="252"/>
      <c r="E149" s="252"/>
      <c r="F149" s="252"/>
      <c r="G149" s="252"/>
      <c r="H149" s="255">
        <f>I40</f>
        <v>276.21111111111111</v>
      </c>
      <c r="I149" s="255"/>
    </row>
    <row r="150" spans="1:11" ht="15" customHeight="1" x14ac:dyDescent="0.25">
      <c r="A150" s="28" t="s">
        <v>39</v>
      </c>
      <c r="B150" s="252" t="s">
        <v>165</v>
      </c>
      <c r="C150" s="252"/>
      <c r="D150" s="252"/>
      <c r="E150" s="252"/>
      <c r="F150" s="252"/>
      <c r="G150" s="252"/>
      <c r="H150" s="294">
        <f>H82</f>
        <v>163.01289250000002</v>
      </c>
      <c r="I150" s="295"/>
    </row>
    <row r="151" spans="1:11" ht="15" customHeight="1" x14ac:dyDescent="0.25">
      <c r="A151" s="28" t="s">
        <v>41</v>
      </c>
      <c r="B151" s="252" t="s">
        <v>217</v>
      </c>
      <c r="C151" s="252"/>
      <c r="D151" s="252"/>
      <c r="E151" s="252"/>
      <c r="F151" s="252"/>
      <c r="G151" s="252"/>
      <c r="H151" s="294">
        <f>I101</f>
        <v>153.33962031444443</v>
      </c>
      <c r="I151" s="295"/>
    </row>
    <row r="152" spans="1:11" ht="15" customHeight="1" x14ac:dyDescent="0.25">
      <c r="A152" s="348" t="s">
        <v>166</v>
      </c>
      <c r="B152" s="349"/>
      <c r="C152" s="349"/>
      <c r="D152" s="349"/>
      <c r="E152" s="349"/>
      <c r="F152" s="349"/>
      <c r="G152" s="350"/>
      <c r="H152" s="361">
        <f>SUM(H148:I151)</f>
        <v>799.63909392555558</v>
      </c>
      <c r="I152" s="362"/>
    </row>
  </sheetData>
  <mergeCells count="172">
    <mergeCell ref="J76:J81"/>
    <mergeCell ref="J88:J92"/>
    <mergeCell ref="A136:I136"/>
    <mergeCell ref="B134:G134"/>
    <mergeCell ref="H134:I134"/>
    <mergeCell ref="A135:G135"/>
    <mergeCell ref="H135:I135"/>
    <mergeCell ref="B132:G132"/>
    <mergeCell ref="H132:I132"/>
    <mergeCell ref="A133:G133"/>
    <mergeCell ref="H133:I133"/>
    <mergeCell ref="B130:G130"/>
    <mergeCell ref="H130:I130"/>
    <mergeCell ref="B131:G131"/>
    <mergeCell ref="H131:I131"/>
    <mergeCell ref="H127:I127"/>
    <mergeCell ref="B128:G128"/>
    <mergeCell ref="H128:I128"/>
    <mergeCell ref="B129:G129"/>
    <mergeCell ref="H129:I129"/>
    <mergeCell ref="B116:G116"/>
    <mergeCell ref="B112:G112"/>
    <mergeCell ref="H112:I112"/>
    <mergeCell ref="A122:B122"/>
    <mergeCell ref="A123:G123"/>
    <mergeCell ref="A124:I124"/>
    <mergeCell ref="A125:I125"/>
    <mergeCell ref="A126:I126"/>
    <mergeCell ref="A127:G127"/>
    <mergeCell ref="B117:G117"/>
    <mergeCell ref="B118:G118"/>
    <mergeCell ref="B119:G119"/>
    <mergeCell ref="A120:B120"/>
    <mergeCell ref="C120:C121"/>
    <mergeCell ref="A121:B121"/>
    <mergeCell ref="A83:I83"/>
    <mergeCell ref="A73:I73"/>
    <mergeCell ref="A74:I74"/>
    <mergeCell ref="A102:I102"/>
    <mergeCell ref="A103:I103"/>
    <mergeCell ref="A104:I104"/>
    <mergeCell ref="A84:I84"/>
    <mergeCell ref="A85:I85"/>
    <mergeCell ref="A108:I108"/>
    <mergeCell ref="H105:I105"/>
    <mergeCell ref="H106:I106"/>
    <mergeCell ref="H107:I107"/>
    <mergeCell ref="B71:G71"/>
    <mergeCell ref="H71:I71"/>
    <mergeCell ref="A72:G72"/>
    <mergeCell ref="H72:I72"/>
    <mergeCell ref="B69:G69"/>
    <mergeCell ref="H69:I69"/>
    <mergeCell ref="B70:G70"/>
    <mergeCell ref="H70:I70"/>
    <mergeCell ref="H82:I82"/>
    <mergeCell ref="A65:I65"/>
    <mergeCell ref="A66:I66"/>
    <mergeCell ref="A67:I67"/>
    <mergeCell ref="B68:G68"/>
    <mergeCell ref="H68:I68"/>
    <mergeCell ref="B62:G62"/>
    <mergeCell ref="H62:I62"/>
    <mergeCell ref="H63:I63"/>
    <mergeCell ref="A64:G64"/>
    <mergeCell ref="H64:I64"/>
    <mergeCell ref="A59:A60"/>
    <mergeCell ref="B59:C60"/>
    <mergeCell ref="H59:I60"/>
    <mergeCell ref="B61:G61"/>
    <mergeCell ref="H61:I61"/>
    <mergeCell ref="B56:G56"/>
    <mergeCell ref="H56:I56"/>
    <mergeCell ref="A57:A58"/>
    <mergeCell ref="B57:B58"/>
    <mergeCell ref="H57:I57"/>
    <mergeCell ref="H58:I58"/>
    <mergeCell ref="B50:G50"/>
    <mergeCell ref="B51:G51"/>
    <mergeCell ref="B52:G52"/>
    <mergeCell ref="A53:G53"/>
    <mergeCell ref="A54:I54"/>
    <mergeCell ref="A55:I55"/>
    <mergeCell ref="B44:G44"/>
    <mergeCell ref="B45:G45"/>
    <mergeCell ref="B46:G46"/>
    <mergeCell ref="B47:G47"/>
    <mergeCell ref="B48:G48"/>
    <mergeCell ref="B49:G49"/>
    <mergeCell ref="B39:G39"/>
    <mergeCell ref="B40:G40"/>
    <mergeCell ref="A42:I42"/>
    <mergeCell ref="A43:I43"/>
    <mergeCell ref="A34:G34"/>
    <mergeCell ref="H34:I34"/>
    <mergeCell ref="A35:I35"/>
    <mergeCell ref="A36:I36"/>
    <mergeCell ref="A37:I37"/>
    <mergeCell ref="B32:G32"/>
    <mergeCell ref="H32:I32"/>
    <mergeCell ref="B33:G33"/>
    <mergeCell ref="H33:I33"/>
    <mergeCell ref="B30:G30"/>
    <mergeCell ref="H30:I30"/>
    <mergeCell ref="B31:G31"/>
    <mergeCell ref="H31:I31"/>
    <mergeCell ref="B38:G38"/>
    <mergeCell ref="B27:G27"/>
    <mergeCell ref="H27:I27"/>
    <mergeCell ref="H28:I28"/>
    <mergeCell ref="F29:G29"/>
    <mergeCell ref="H29:I29"/>
    <mergeCell ref="B23:G23"/>
    <mergeCell ref="H23:I23"/>
    <mergeCell ref="A24:I24"/>
    <mergeCell ref="A25:I25"/>
    <mergeCell ref="B26:G26"/>
    <mergeCell ref="H26:I26"/>
    <mergeCell ref="B21:G21"/>
    <mergeCell ref="H21:I21"/>
    <mergeCell ref="B22:G22"/>
    <mergeCell ref="H22:I22"/>
    <mergeCell ref="C15:I15"/>
    <mergeCell ref="A16:I16"/>
    <mergeCell ref="A17:I17"/>
    <mergeCell ref="A18:I18"/>
    <mergeCell ref="B19:G19"/>
    <mergeCell ref="H19:I19"/>
    <mergeCell ref="B14:G14"/>
    <mergeCell ref="H14:I14"/>
    <mergeCell ref="B8:F8"/>
    <mergeCell ref="G8:I8"/>
    <mergeCell ref="B9:F9"/>
    <mergeCell ref="G9:I9"/>
    <mergeCell ref="B10:F10"/>
    <mergeCell ref="G10:I10"/>
    <mergeCell ref="B20:G20"/>
    <mergeCell ref="H20:I20"/>
    <mergeCell ref="A1:I1"/>
    <mergeCell ref="A2:I2"/>
    <mergeCell ref="C3:I3"/>
    <mergeCell ref="C4:D4"/>
    <mergeCell ref="A6:I6"/>
    <mergeCell ref="A7:I7"/>
    <mergeCell ref="G11:I11"/>
    <mergeCell ref="A12:I12"/>
    <mergeCell ref="B13:G13"/>
    <mergeCell ref="H13:I13"/>
    <mergeCell ref="B151:G151"/>
    <mergeCell ref="H151:I151"/>
    <mergeCell ref="A152:G152"/>
    <mergeCell ref="H152:I152"/>
    <mergeCell ref="A98:G98"/>
    <mergeCell ref="A101:G101"/>
    <mergeCell ref="A145:I145"/>
    <mergeCell ref="A147:G147"/>
    <mergeCell ref="H147:I147"/>
    <mergeCell ref="B148:G148"/>
    <mergeCell ref="H148:I148"/>
    <mergeCell ref="B149:G149"/>
    <mergeCell ref="H149:I149"/>
    <mergeCell ref="B150:G150"/>
    <mergeCell ref="H150:I150"/>
    <mergeCell ref="A109:I109"/>
    <mergeCell ref="B110:G110"/>
    <mergeCell ref="H110:I110"/>
    <mergeCell ref="B111:G111"/>
    <mergeCell ref="H111:I111"/>
    <mergeCell ref="A113:G113"/>
    <mergeCell ref="H113:I113"/>
    <mergeCell ref="A114:I114"/>
    <mergeCell ref="A115:I115"/>
  </mergeCells>
  <dataValidations count="1">
    <dataValidation allowBlank="1" sqref="A1 A125" xr:uid="{D63CD99D-CCA8-4C14-9F0A-B99527BF7B45}"/>
  </dataValidations>
  <printOptions horizontalCentered="1"/>
  <pageMargins left="7.874015748031496E-2" right="7.874015748031496E-2" top="1.7716535433070868" bottom="1.3779527559055118" header="0.31496062992125984" footer="0.31496062992125984"/>
  <pageSetup paperSize="9" scale="83" orientation="portrait" r:id="rId1"/>
  <rowBreaks count="2" manualBreakCount="2">
    <brk id="53" max="8" man="1"/>
    <brk id="113" max="8" man="1"/>
  </rowBreaks>
  <legacy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0C968B-1467-4BFB-9D73-C36A3A7C66DC}">
  <sheetPr>
    <tabColor rgb="FF7030A0"/>
  </sheetPr>
  <dimension ref="A1:Q152"/>
  <sheetViews>
    <sheetView showGridLines="0" zoomScaleNormal="100" zoomScaleSheetLayoutView="100" workbookViewId="0">
      <selection activeCell="L21" sqref="L21"/>
    </sheetView>
  </sheetViews>
  <sheetFormatPr defaultColWidth="9.140625" defaultRowHeight="15" customHeight="1" x14ac:dyDescent="0.25"/>
  <cols>
    <col min="1" max="1" width="3.140625" style="8" customWidth="1"/>
    <col min="2" max="2" width="16.5703125" style="7" customWidth="1"/>
    <col min="3" max="3" width="17.85546875" style="7" customWidth="1"/>
    <col min="4" max="4" width="11.85546875" style="7" customWidth="1"/>
    <col min="5" max="5" width="12.85546875" style="7" bestFit="1" customWidth="1"/>
    <col min="6" max="6" width="12.140625" style="7" bestFit="1" customWidth="1"/>
    <col min="7" max="7" width="14.42578125" style="7" bestFit="1" customWidth="1"/>
    <col min="8" max="8" width="10.28515625" style="7" customWidth="1"/>
    <col min="9" max="9" width="13.28515625" style="7" customWidth="1"/>
    <col min="10" max="10" width="1.42578125" style="6" customWidth="1"/>
    <col min="11" max="11" width="9.140625" style="6" customWidth="1"/>
    <col min="12" max="12" width="12.7109375" style="6" bestFit="1" customWidth="1"/>
    <col min="13" max="13" width="10" style="6" bestFit="1" customWidth="1"/>
    <col min="14" max="14" width="10.5703125" style="6" bestFit="1" customWidth="1"/>
    <col min="15" max="16" width="9.140625" style="6"/>
    <col min="17" max="17" width="10" style="6" bestFit="1" customWidth="1"/>
    <col min="18" max="16384" width="9.140625" style="6"/>
  </cols>
  <sheetData>
    <row r="1" spans="1:11" ht="15" customHeight="1" x14ac:dyDescent="0.25">
      <c r="A1" s="268" t="s">
        <v>29</v>
      </c>
      <c r="B1" s="268"/>
      <c r="C1" s="268"/>
      <c r="D1" s="268"/>
      <c r="E1" s="268"/>
      <c r="F1" s="268"/>
      <c r="G1" s="268"/>
      <c r="H1" s="268"/>
      <c r="I1" s="268"/>
      <c r="J1" s="16"/>
      <c r="K1" s="16"/>
    </row>
    <row r="2" spans="1:11" ht="15" customHeight="1" x14ac:dyDescent="0.25">
      <c r="A2" s="269"/>
      <c r="B2" s="269"/>
      <c r="C2" s="269"/>
      <c r="D2" s="269"/>
      <c r="E2" s="269"/>
      <c r="F2" s="269"/>
      <c r="G2" s="269"/>
      <c r="H2" s="269"/>
      <c r="I2" s="269"/>
      <c r="J2" s="16"/>
      <c r="K2" s="16"/>
    </row>
    <row r="3" spans="1:11" ht="15" customHeight="1" x14ac:dyDescent="0.25">
      <c r="A3" s="19"/>
      <c r="B3" s="20" t="s">
        <v>30</v>
      </c>
      <c r="C3" s="270"/>
      <c r="D3" s="270"/>
      <c r="E3" s="270"/>
      <c r="F3" s="270"/>
      <c r="G3" s="270"/>
      <c r="H3" s="270"/>
      <c r="I3" s="270"/>
      <c r="J3" s="16"/>
      <c r="K3" s="16"/>
    </row>
    <row r="4" spans="1:11" ht="15" customHeight="1" x14ac:dyDescent="0.25">
      <c r="A4" s="19"/>
      <c r="B4" s="21" t="s">
        <v>31</v>
      </c>
      <c r="C4" s="271"/>
      <c r="D4" s="271"/>
      <c r="E4" s="21"/>
      <c r="F4" s="21"/>
      <c r="G4" s="21"/>
      <c r="H4" s="21"/>
      <c r="I4" s="21"/>
      <c r="J4" s="16"/>
      <c r="K4" s="16"/>
    </row>
    <row r="5" spans="1:11" ht="15" customHeight="1" x14ac:dyDescent="0.25">
      <c r="A5" s="19"/>
      <c r="B5" s="20" t="s">
        <v>32</v>
      </c>
      <c r="C5" s="22"/>
      <c r="D5" s="21"/>
      <c r="E5" s="21"/>
      <c r="F5" s="21"/>
      <c r="G5" s="21"/>
      <c r="H5" s="21"/>
      <c r="I5" s="21"/>
      <c r="J5" s="16"/>
      <c r="K5" s="16"/>
    </row>
    <row r="6" spans="1:11" ht="4.5" customHeight="1" x14ac:dyDescent="0.25">
      <c r="A6" s="269"/>
      <c r="B6" s="269"/>
      <c r="C6" s="269"/>
      <c r="D6" s="269"/>
      <c r="E6" s="269"/>
      <c r="F6" s="269"/>
      <c r="G6" s="269"/>
      <c r="H6" s="269"/>
      <c r="I6" s="269"/>
      <c r="J6" s="16"/>
      <c r="K6" s="16"/>
    </row>
    <row r="7" spans="1:11" ht="15" customHeight="1" x14ac:dyDescent="0.25">
      <c r="A7" s="272" t="s">
        <v>33</v>
      </c>
      <c r="B7" s="272"/>
      <c r="C7" s="272"/>
      <c r="D7" s="272"/>
      <c r="E7" s="272"/>
      <c r="F7" s="272"/>
      <c r="G7" s="272"/>
      <c r="H7" s="272"/>
      <c r="I7" s="272"/>
      <c r="J7" s="16"/>
      <c r="K7" s="16"/>
    </row>
    <row r="8" spans="1:11" ht="15" customHeight="1" x14ac:dyDescent="0.25">
      <c r="A8" s="23" t="s">
        <v>34</v>
      </c>
      <c r="B8" s="256" t="s">
        <v>35</v>
      </c>
      <c r="C8" s="256"/>
      <c r="D8" s="256"/>
      <c r="E8" s="256"/>
      <c r="F8" s="256"/>
      <c r="G8" s="258"/>
      <c r="H8" s="259"/>
      <c r="I8" s="259"/>
      <c r="J8" s="16"/>
      <c r="K8" s="16"/>
    </row>
    <row r="9" spans="1:11" ht="15" customHeight="1" x14ac:dyDescent="0.25">
      <c r="A9" s="23" t="s">
        <v>36</v>
      </c>
      <c r="B9" s="256" t="s">
        <v>37</v>
      </c>
      <c r="C9" s="256"/>
      <c r="D9" s="256"/>
      <c r="E9" s="256"/>
      <c r="F9" s="256"/>
      <c r="G9" s="260" t="s">
        <v>38</v>
      </c>
      <c r="H9" s="261"/>
      <c r="I9" s="262"/>
      <c r="J9" s="16"/>
      <c r="K9" s="16"/>
    </row>
    <row r="10" spans="1:11" ht="15" customHeight="1" x14ac:dyDescent="0.25">
      <c r="A10" s="24" t="s">
        <v>39</v>
      </c>
      <c r="B10" s="263" t="s">
        <v>40</v>
      </c>
      <c r="C10" s="264"/>
      <c r="D10" s="264"/>
      <c r="E10" s="264"/>
      <c r="F10" s="264"/>
      <c r="G10" s="259"/>
      <c r="H10" s="259"/>
      <c r="I10" s="259"/>
      <c r="J10" s="16"/>
      <c r="K10" s="16"/>
    </row>
    <row r="11" spans="1:11" ht="15" customHeight="1" x14ac:dyDescent="0.25">
      <c r="A11" s="23" t="s">
        <v>41</v>
      </c>
      <c r="B11" s="25" t="s">
        <v>42</v>
      </c>
      <c r="C11" s="26"/>
      <c r="D11" s="26"/>
      <c r="E11" s="26"/>
      <c r="F11" s="26"/>
      <c r="G11" s="259">
        <v>30</v>
      </c>
      <c r="H11" s="259"/>
      <c r="I11" s="259"/>
      <c r="J11" s="16"/>
      <c r="K11" s="16"/>
    </row>
    <row r="12" spans="1:11" ht="15" customHeight="1" x14ac:dyDescent="0.25">
      <c r="A12" s="272" t="s">
        <v>43</v>
      </c>
      <c r="B12" s="272"/>
      <c r="C12" s="272"/>
      <c r="D12" s="272"/>
      <c r="E12" s="272"/>
      <c r="F12" s="272"/>
      <c r="G12" s="272"/>
      <c r="H12" s="272"/>
      <c r="I12" s="272"/>
      <c r="J12" s="16"/>
      <c r="K12" s="16"/>
    </row>
    <row r="13" spans="1:11" ht="15" customHeight="1" x14ac:dyDescent="0.25">
      <c r="A13" s="23">
        <v>1</v>
      </c>
      <c r="B13" s="256" t="s">
        <v>44</v>
      </c>
      <c r="C13" s="256"/>
      <c r="D13" s="256"/>
      <c r="E13" s="256"/>
      <c r="F13" s="256"/>
      <c r="G13" s="256"/>
      <c r="H13" s="259" t="s">
        <v>6</v>
      </c>
      <c r="I13" s="259"/>
      <c r="J13" s="16"/>
      <c r="K13" s="16"/>
    </row>
    <row r="14" spans="1:11" ht="15" customHeight="1" x14ac:dyDescent="0.25">
      <c r="A14" s="23">
        <v>2</v>
      </c>
      <c r="B14" s="256" t="s">
        <v>45</v>
      </c>
      <c r="C14" s="256"/>
      <c r="D14" s="256"/>
      <c r="E14" s="256"/>
      <c r="F14" s="256"/>
      <c r="G14" s="256"/>
      <c r="H14" s="257">
        <v>1</v>
      </c>
      <c r="I14" s="257"/>
      <c r="J14" s="16"/>
      <c r="K14" s="16"/>
    </row>
    <row r="15" spans="1:11" ht="15" customHeight="1" x14ac:dyDescent="0.25">
      <c r="A15" s="23">
        <v>3</v>
      </c>
      <c r="B15" s="25" t="s">
        <v>46</v>
      </c>
      <c r="C15" s="277" t="s">
        <v>13</v>
      </c>
      <c r="D15" s="277"/>
      <c r="E15" s="277"/>
      <c r="F15" s="277"/>
      <c r="G15" s="277"/>
      <c r="H15" s="277"/>
      <c r="I15" s="277"/>
      <c r="J15" s="16"/>
      <c r="K15" s="16"/>
    </row>
    <row r="16" spans="1:11" ht="15" customHeight="1" x14ac:dyDescent="0.25">
      <c r="A16" s="269"/>
      <c r="B16" s="269"/>
      <c r="C16" s="269"/>
      <c r="D16" s="269"/>
      <c r="E16" s="269"/>
      <c r="F16" s="269"/>
      <c r="G16" s="269"/>
      <c r="H16" s="269"/>
      <c r="I16" s="269"/>
      <c r="J16" s="16"/>
      <c r="K16" s="16"/>
    </row>
    <row r="17" spans="1:14" ht="15" customHeight="1" x14ac:dyDescent="0.25">
      <c r="A17" s="272" t="s">
        <v>47</v>
      </c>
      <c r="B17" s="272"/>
      <c r="C17" s="272"/>
      <c r="D17" s="272"/>
      <c r="E17" s="272"/>
      <c r="F17" s="272"/>
      <c r="G17" s="272"/>
      <c r="H17" s="272"/>
      <c r="I17" s="272"/>
      <c r="J17" s="16"/>
      <c r="K17" s="16"/>
    </row>
    <row r="18" spans="1:14" ht="15" customHeight="1" x14ac:dyDescent="0.25">
      <c r="A18" s="278" t="s">
        <v>48</v>
      </c>
      <c r="B18" s="278"/>
      <c r="C18" s="278"/>
      <c r="D18" s="278"/>
      <c r="E18" s="278"/>
      <c r="F18" s="278"/>
      <c r="G18" s="278"/>
      <c r="H18" s="278"/>
      <c r="I18" s="278"/>
      <c r="J18" s="16"/>
      <c r="K18" s="16"/>
    </row>
    <row r="19" spans="1:14" x14ac:dyDescent="0.25">
      <c r="A19" s="27">
        <v>1</v>
      </c>
      <c r="B19" s="265" t="s">
        <v>49</v>
      </c>
      <c r="C19" s="265"/>
      <c r="D19" s="265"/>
      <c r="E19" s="265"/>
      <c r="F19" s="265"/>
      <c r="G19" s="265"/>
      <c r="H19" s="275"/>
      <c r="I19" s="276"/>
      <c r="J19" s="16"/>
      <c r="K19" s="16"/>
    </row>
    <row r="20" spans="1:14" ht="15" customHeight="1" x14ac:dyDescent="0.25">
      <c r="A20" s="27">
        <v>2</v>
      </c>
      <c r="B20" s="265" t="s">
        <v>50</v>
      </c>
      <c r="C20" s="265"/>
      <c r="D20" s="265"/>
      <c r="E20" s="265"/>
      <c r="F20" s="265"/>
      <c r="G20" s="265"/>
      <c r="H20" s="266"/>
      <c r="I20" s="267"/>
      <c r="J20" s="16"/>
      <c r="K20" s="16"/>
    </row>
    <row r="21" spans="1:14" ht="15" customHeight="1" x14ac:dyDescent="0.25">
      <c r="A21" s="27">
        <v>3</v>
      </c>
      <c r="B21" s="265" t="s">
        <v>51</v>
      </c>
      <c r="C21" s="265"/>
      <c r="D21" s="265"/>
      <c r="E21" s="265"/>
      <c r="F21" s="265"/>
      <c r="G21" s="265"/>
      <c r="H21" s="273">
        <v>2485.9</v>
      </c>
      <c r="I21" s="274"/>
      <c r="J21" s="16"/>
      <c r="K21" s="16"/>
    </row>
    <row r="22" spans="1:14" x14ac:dyDescent="0.25">
      <c r="A22" s="27">
        <v>4</v>
      </c>
      <c r="B22" s="265" t="s">
        <v>52</v>
      </c>
      <c r="C22" s="265"/>
      <c r="D22" s="265"/>
      <c r="E22" s="265"/>
      <c r="F22" s="265"/>
      <c r="G22" s="265"/>
      <c r="H22" s="275"/>
      <c r="I22" s="276"/>
      <c r="J22" s="16"/>
      <c r="K22" s="16"/>
    </row>
    <row r="23" spans="1:14" ht="15" customHeight="1" x14ac:dyDescent="0.25">
      <c r="A23" s="27">
        <v>5</v>
      </c>
      <c r="B23" s="265" t="s">
        <v>53</v>
      </c>
      <c r="C23" s="265"/>
      <c r="D23" s="265"/>
      <c r="E23" s="265"/>
      <c r="F23" s="265"/>
      <c r="G23" s="265"/>
      <c r="H23" s="281" t="s">
        <v>224</v>
      </c>
      <c r="I23" s="282"/>
      <c r="J23" s="16"/>
      <c r="K23" s="16"/>
    </row>
    <row r="24" spans="1:14" ht="15" customHeight="1" x14ac:dyDescent="0.25">
      <c r="A24" s="283"/>
      <c r="B24" s="283"/>
      <c r="C24" s="283"/>
      <c r="D24" s="283"/>
      <c r="E24" s="283"/>
      <c r="F24" s="283"/>
      <c r="G24" s="283"/>
      <c r="H24" s="283"/>
      <c r="I24" s="283"/>
      <c r="J24" s="16"/>
      <c r="K24" s="16"/>
    </row>
    <row r="25" spans="1:14" ht="15" customHeight="1" x14ac:dyDescent="0.25">
      <c r="A25" s="284" t="s">
        <v>54</v>
      </c>
      <c r="B25" s="285"/>
      <c r="C25" s="285"/>
      <c r="D25" s="285"/>
      <c r="E25" s="285"/>
      <c r="F25" s="285"/>
      <c r="G25" s="285"/>
      <c r="H25" s="285"/>
      <c r="I25" s="286"/>
      <c r="J25" s="16"/>
      <c r="K25" s="16"/>
      <c r="M25" s="50"/>
    </row>
    <row r="26" spans="1:14" ht="15" customHeight="1" x14ac:dyDescent="0.25">
      <c r="A26" s="44">
        <v>1</v>
      </c>
      <c r="B26" s="287" t="s">
        <v>55</v>
      </c>
      <c r="C26" s="287"/>
      <c r="D26" s="287"/>
      <c r="E26" s="287"/>
      <c r="F26" s="287"/>
      <c r="G26" s="287"/>
      <c r="H26" s="375" t="s">
        <v>56</v>
      </c>
      <c r="I26" s="375"/>
      <c r="J26" s="16"/>
      <c r="K26" s="16"/>
      <c r="M26" s="50"/>
    </row>
    <row r="27" spans="1:14" ht="15" customHeight="1" x14ac:dyDescent="0.25">
      <c r="A27" s="27" t="s">
        <v>34</v>
      </c>
      <c r="B27" s="256" t="s">
        <v>57</v>
      </c>
      <c r="C27" s="256"/>
      <c r="D27" s="256"/>
      <c r="E27" s="256"/>
      <c r="F27" s="256"/>
      <c r="G27" s="256"/>
      <c r="H27" s="374">
        <f>H21</f>
        <v>2485.9</v>
      </c>
      <c r="I27" s="374"/>
      <c r="J27" s="16"/>
      <c r="K27" s="16"/>
    </row>
    <row r="28" spans="1:14" ht="15" customHeight="1" x14ac:dyDescent="0.25">
      <c r="A28" s="28" t="s">
        <v>36</v>
      </c>
      <c r="B28" s="29" t="s">
        <v>58</v>
      </c>
      <c r="C28" s="30"/>
      <c r="D28" s="31" t="s">
        <v>59</v>
      </c>
      <c r="E28" s="31" t="s">
        <v>62</v>
      </c>
      <c r="F28" s="30"/>
      <c r="G28" s="32"/>
      <c r="H28" s="255">
        <f>IF(E28="N",0,H27*0.3)</f>
        <v>0</v>
      </c>
      <c r="I28" s="255"/>
      <c r="J28" s="16"/>
      <c r="K28" s="16"/>
    </row>
    <row r="29" spans="1:14" ht="15" customHeight="1" x14ac:dyDescent="0.25">
      <c r="A29" s="28" t="s">
        <v>39</v>
      </c>
      <c r="B29" s="29" t="s">
        <v>61</v>
      </c>
      <c r="C29" s="30"/>
      <c r="D29" s="31" t="s">
        <v>59</v>
      </c>
      <c r="E29" s="31" t="s">
        <v>62</v>
      </c>
      <c r="F29" s="279"/>
      <c r="G29" s="280"/>
      <c r="H29" s="295"/>
      <c r="I29" s="255"/>
      <c r="J29" s="16"/>
      <c r="K29" s="16"/>
      <c r="N29" s="57"/>
    </row>
    <row r="30" spans="1:14" ht="15" customHeight="1" x14ac:dyDescent="0.25">
      <c r="A30" s="27" t="s">
        <v>41</v>
      </c>
      <c r="B30" s="289" t="s">
        <v>63</v>
      </c>
      <c r="C30" s="290"/>
      <c r="D30" s="290"/>
      <c r="E30" s="290"/>
      <c r="F30" s="290"/>
      <c r="G30" s="291"/>
      <c r="H30" s="255"/>
      <c r="I30" s="255"/>
      <c r="J30" s="16"/>
      <c r="K30" s="16"/>
    </row>
    <row r="31" spans="1:14" ht="15" customHeight="1" x14ac:dyDescent="0.25">
      <c r="A31" s="27" t="s">
        <v>64</v>
      </c>
      <c r="B31" s="289" t="s">
        <v>65</v>
      </c>
      <c r="C31" s="290"/>
      <c r="D31" s="290"/>
      <c r="E31" s="290"/>
      <c r="F31" s="290"/>
      <c r="G31" s="291"/>
      <c r="H31" s="255"/>
      <c r="I31" s="255"/>
      <c r="J31" s="16"/>
      <c r="K31" s="16"/>
    </row>
    <row r="32" spans="1:14" ht="15" customHeight="1" x14ac:dyDescent="0.25">
      <c r="A32" s="23" t="s">
        <v>66</v>
      </c>
      <c r="B32" s="288" t="s">
        <v>67</v>
      </c>
      <c r="C32" s="288"/>
      <c r="D32" s="288"/>
      <c r="E32" s="288"/>
      <c r="F32" s="288"/>
      <c r="G32" s="288"/>
      <c r="H32" s="372"/>
      <c r="I32" s="372"/>
      <c r="J32" s="16"/>
      <c r="K32" s="16"/>
    </row>
    <row r="33" spans="1:17" ht="15" customHeight="1" x14ac:dyDescent="0.25">
      <c r="A33" s="27" t="s">
        <v>68</v>
      </c>
      <c r="B33" s="265" t="s">
        <v>69</v>
      </c>
      <c r="C33" s="265"/>
      <c r="D33" s="265"/>
      <c r="E33" s="265"/>
      <c r="F33" s="265"/>
      <c r="G33" s="265"/>
      <c r="H33" s="373"/>
      <c r="I33" s="373"/>
      <c r="J33" s="16"/>
      <c r="K33" s="16"/>
    </row>
    <row r="34" spans="1:17" ht="15" customHeight="1" x14ac:dyDescent="0.25">
      <c r="A34" s="278" t="s">
        <v>70</v>
      </c>
      <c r="B34" s="278"/>
      <c r="C34" s="278"/>
      <c r="D34" s="278"/>
      <c r="E34" s="278"/>
      <c r="F34" s="278"/>
      <c r="G34" s="278"/>
      <c r="H34" s="327">
        <f>SUM(H27:I33)</f>
        <v>2485.9</v>
      </c>
      <c r="I34" s="327"/>
      <c r="J34" s="16"/>
      <c r="K34" s="16"/>
    </row>
    <row r="35" spans="1:17" ht="15" customHeight="1" x14ac:dyDescent="0.25">
      <c r="A35" s="283"/>
      <c r="B35" s="283"/>
      <c r="C35" s="283"/>
      <c r="D35" s="283"/>
      <c r="E35" s="283"/>
      <c r="F35" s="283"/>
      <c r="G35" s="283"/>
      <c r="H35" s="283"/>
      <c r="I35" s="283"/>
      <c r="J35" s="16"/>
      <c r="K35" s="16"/>
      <c r="L35" s="55"/>
      <c r="N35" s="55"/>
    </row>
    <row r="36" spans="1:17" ht="15" customHeight="1" x14ac:dyDescent="0.25">
      <c r="A36" s="284" t="s">
        <v>71</v>
      </c>
      <c r="B36" s="285"/>
      <c r="C36" s="285"/>
      <c r="D36" s="285"/>
      <c r="E36" s="285"/>
      <c r="F36" s="285"/>
      <c r="G36" s="285"/>
      <c r="H36" s="285"/>
      <c r="I36" s="286"/>
      <c r="J36" s="16"/>
      <c r="K36" s="16"/>
      <c r="Q36" s="55"/>
    </row>
    <row r="37" spans="1:17" ht="15" customHeight="1" x14ac:dyDescent="0.25">
      <c r="A37" s="287" t="s">
        <v>72</v>
      </c>
      <c r="B37" s="287"/>
      <c r="C37" s="287"/>
      <c r="D37" s="287"/>
      <c r="E37" s="287"/>
      <c r="F37" s="287"/>
      <c r="G37" s="287"/>
      <c r="H37" s="287"/>
      <c r="I37" s="287"/>
      <c r="J37" s="16"/>
      <c r="K37" s="16"/>
      <c r="L37" s="61"/>
    </row>
    <row r="38" spans="1:17" ht="15" customHeight="1" x14ac:dyDescent="0.25">
      <c r="A38" s="44" t="s">
        <v>73</v>
      </c>
      <c r="B38" s="302" t="s">
        <v>74</v>
      </c>
      <c r="C38" s="303"/>
      <c r="D38" s="303"/>
      <c r="E38" s="303"/>
      <c r="F38" s="303"/>
      <c r="G38" s="304"/>
      <c r="H38" s="44" t="s">
        <v>75</v>
      </c>
      <c r="I38" s="47" t="s">
        <v>56</v>
      </c>
      <c r="J38" s="16"/>
      <c r="K38" s="16"/>
      <c r="N38" s="59"/>
    </row>
    <row r="39" spans="1:17" ht="15" customHeight="1" x14ac:dyDescent="0.25">
      <c r="A39" s="27" t="s">
        <v>34</v>
      </c>
      <c r="B39" s="305" t="s">
        <v>76</v>
      </c>
      <c r="C39" s="306"/>
      <c r="D39" s="306"/>
      <c r="E39" s="306"/>
      <c r="F39" s="306"/>
      <c r="G39" s="307"/>
      <c r="H39" s="64">
        <v>8.3299999999999999E-2</v>
      </c>
      <c r="I39" s="34">
        <f>H34*H39</f>
        <v>207.07547</v>
      </c>
      <c r="J39" s="16"/>
      <c r="K39" s="17"/>
      <c r="L39" s="60"/>
      <c r="M39" s="60"/>
      <c r="N39" s="59"/>
      <c r="O39" s="14"/>
    </row>
    <row r="40" spans="1:17" ht="15" customHeight="1" x14ac:dyDescent="0.25">
      <c r="A40" s="27" t="s">
        <v>36</v>
      </c>
      <c r="B40" s="305" t="s">
        <v>77</v>
      </c>
      <c r="C40" s="306"/>
      <c r="D40" s="306"/>
      <c r="E40" s="306"/>
      <c r="F40" s="306"/>
      <c r="G40" s="307"/>
      <c r="H40" s="64">
        <f>0.0833333333333333+0.0277777777777778</f>
        <v>0.1111111111111111</v>
      </c>
      <c r="I40" s="34">
        <f>H34*H40</f>
        <v>276.21111111111111</v>
      </c>
      <c r="J40" s="16"/>
      <c r="K40" s="17"/>
      <c r="L40" s="60"/>
      <c r="M40" s="60"/>
      <c r="N40" s="59"/>
      <c r="O40" s="14"/>
    </row>
    <row r="41" spans="1:17" ht="15" customHeight="1" x14ac:dyDescent="0.25">
      <c r="A41" s="63" t="s">
        <v>78</v>
      </c>
      <c r="B41" s="62"/>
      <c r="C41" s="62"/>
      <c r="D41" s="62"/>
      <c r="E41" s="62"/>
      <c r="F41" s="62"/>
      <c r="G41" s="62"/>
      <c r="H41" s="69">
        <f>SUM(H39:H40)</f>
        <v>0.19441111111111109</v>
      </c>
      <c r="I41" s="68">
        <f>SUM(I39:I40)</f>
        <v>483.2865811111111</v>
      </c>
      <c r="J41" s="16"/>
      <c r="K41" s="16"/>
      <c r="L41" s="55"/>
      <c r="N41" s="55"/>
    </row>
    <row r="42" spans="1:17" ht="15" customHeight="1" x14ac:dyDescent="0.25">
      <c r="A42" s="308" t="s">
        <v>79</v>
      </c>
      <c r="B42" s="308"/>
      <c r="C42" s="308"/>
      <c r="D42" s="308"/>
      <c r="E42" s="308"/>
      <c r="F42" s="308"/>
      <c r="G42" s="308"/>
      <c r="H42" s="308"/>
      <c r="I42" s="308"/>
      <c r="J42" s="16"/>
      <c r="K42" s="16"/>
      <c r="L42" s="55"/>
    </row>
    <row r="43" spans="1:17" ht="15" customHeight="1" x14ac:dyDescent="0.25">
      <c r="A43" s="287" t="s">
        <v>80</v>
      </c>
      <c r="B43" s="287"/>
      <c r="C43" s="287"/>
      <c r="D43" s="287"/>
      <c r="E43" s="287"/>
      <c r="F43" s="287"/>
      <c r="G43" s="287"/>
      <c r="H43" s="287"/>
      <c r="I43" s="287"/>
      <c r="J43" s="16"/>
      <c r="K43" s="16"/>
    </row>
    <row r="44" spans="1:17" ht="15" customHeight="1" x14ac:dyDescent="0.25">
      <c r="A44" s="44" t="s">
        <v>81</v>
      </c>
      <c r="B44" s="287" t="s">
        <v>82</v>
      </c>
      <c r="C44" s="287"/>
      <c r="D44" s="287"/>
      <c r="E44" s="287"/>
      <c r="F44" s="287"/>
      <c r="G44" s="287"/>
      <c r="H44" s="44" t="s">
        <v>75</v>
      </c>
      <c r="I44" s="47" t="s">
        <v>56</v>
      </c>
      <c r="J44" s="16"/>
      <c r="K44" s="16"/>
      <c r="N44" s="55"/>
    </row>
    <row r="45" spans="1:17" ht="15" customHeight="1" x14ac:dyDescent="0.25">
      <c r="A45" s="27" t="s">
        <v>34</v>
      </c>
      <c r="B45" s="265" t="s">
        <v>83</v>
      </c>
      <c r="C45" s="265"/>
      <c r="D45" s="265"/>
      <c r="E45" s="265"/>
      <c r="F45" s="265"/>
      <c r="G45" s="265"/>
      <c r="H45" s="35">
        <v>0.2</v>
      </c>
      <c r="I45" s="36">
        <f>($H$34+$I$41)*H45</f>
        <v>593.83731622222228</v>
      </c>
      <c r="J45" s="16"/>
      <c r="K45" s="16"/>
      <c r="P45" s="57"/>
    </row>
    <row r="46" spans="1:17" ht="15" customHeight="1" x14ac:dyDescent="0.25">
      <c r="A46" s="27" t="s">
        <v>36</v>
      </c>
      <c r="B46" s="265" t="s">
        <v>84</v>
      </c>
      <c r="C46" s="265"/>
      <c r="D46" s="265"/>
      <c r="E46" s="265"/>
      <c r="F46" s="265"/>
      <c r="G46" s="265"/>
      <c r="H46" s="35">
        <v>2.5000000000000001E-2</v>
      </c>
      <c r="I46" s="36">
        <f t="shared" ref="I46:I52" si="0">($H$34+$I$41)*H46</f>
        <v>74.229664527777786</v>
      </c>
      <c r="J46" s="16"/>
      <c r="K46" s="16"/>
      <c r="O46" s="55"/>
    </row>
    <row r="47" spans="1:17" ht="15" customHeight="1" x14ac:dyDescent="0.25">
      <c r="A47" s="37" t="s">
        <v>39</v>
      </c>
      <c r="B47" s="265" t="s">
        <v>85</v>
      </c>
      <c r="C47" s="265"/>
      <c r="D47" s="265"/>
      <c r="E47" s="265"/>
      <c r="F47" s="265"/>
      <c r="G47" s="265"/>
      <c r="H47" s="205">
        <v>0.03</v>
      </c>
      <c r="I47" s="36">
        <f t="shared" si="0"/>
        <v>89.075597433333328</v>
      </c>
      <c r="J47" s="16"/>
      <c r="K47" s="16"/>
      <c r="L47" s="55"/>
    </row>
    <row r="48" spans="1:17" ht="15" customHeight="1" x14ac:dyDescent="0.25">
      <c r="A48" s="37" t="s">
        <v>41</v>
      </c>
      <c r="B48" s="265" t="s">
        <v>86</v>
      </c>
      <c r="C48" s="265"/>
      <c r="D48" s="265"/>
      <c r="E48" s="265"/>
      <c r="F48" s="265"/>
      <c r="G48" s="265"/>
      <c r="H48" s="35">
        <v>1.4999999999999999E-2</v>
      </c>
      <c r="I48" s="36">
        <f>($H$34+$I$41)*H48</f>
        <v>44.537798716666664</v>
      </c>
      <c r="J48" s="16"/>
      <c r="K48" s="16"/>
      <c r="L48" s="55"/>
    </row>
    <row r="49" spans="1:15" ht="15" customHeight="1" x14ac:dyDescent="0.25">
      <c r="A49" s="27" t="s">
        <v>64</v>
      </c>
      <c r="B49" s="265" t="s">
        <v>87</v>
      </c>
      <c r="C49" s="265"/>
      <c r="D49" s="265"/>
      <c r="E49" s="265"/>
      <c r="F49" s="265"/>
      <c r="G49" s="265"/>
      <c r="H49" s="53">
        <v>0.01</v>
      </c>
      <c r="I49" s="36">
        <f t="shared" si="0"/>
        <v>29.691865811111111</v>
      </c>
      <c r="J49" s="16"/>
      <c r="K49" s="16"/>
    </row>
    <row r="50" spans="1:15" ht="15" customHeight="1" x14ac:dyDescent="0.25">
      <c r="A50" s="27" t="s">
        <v>66</v>
      </c>
      <c r="B50" s="265" t="s">
        <v>88</v>
      </c>
      <c r="C50" s="265"/>
      <c r="D50" s="265"/>
      <c r="E50" s="265"/>
      <c r="F50" s="265"/>
      <c r="G50" s="265"/>
      <c r="H50" s="35">
        <v>6.0000000000000001E-3</v>
      </c>
      <c r="I50" s="36">
        <f t="shared" si="0"/>
        <v>17.815119486666667</v>
      </c>
      <c r="J50" s="16"/>
      <c r="K50" s="16"/>
    </row>
    <row r="51" spans="1:15" ht="15" customHeight="1" x14ac:dyDescent="0.25">
      <c r="A51" s="27" t="s">
        <v>68</v>
      </c>
      <c r="B51" s="265" t="s">
        <v>89</v>
      </c>
      <c r="C51" s="265"/>
      <c r="D51" s="265"/>
      <c r="E51" s="265"/>
      <c r="F51" s="265"/>
      <c r="G51" s="265"/>
      <c r="H51" s="35">
        <v>2E-3</v>
      </c>
      <c r="I51" s="36">
        <f t="shared" si="0"/>
        <v>5.9383731622222227</v>
      </c>
      <c r="J51" s="16"/>
      <c r="K51" s="16"/>
    </row>
    <row r="52" spans="1:15" ht="15" customHeight="1" x14ac:dyDescent="0.25">
      <c r="A52" s="27" t="s">
        <v>90</v>
      </c>
      <c r="B52" s="265" t="s">
        <v>91</v>
      </c>
      <c r="C52" s="265"/>
      <c r="D52" s="265"/>
      <c r="E52" s="265"/>
      <c r="F52" s="265"/>
      <c r="G52" s="265"/>
      <c r="H52" s="53">
        <v>0.08</v>
      </c>
      <c r="I52" s="36">
        <f t="shared" si="0"/>
        <v>237.53492648888889</v>
      </c>
      <c r="J52" s="16"/>
      <c r="K52" s="16"/>
    </row>
    <row r="53" spans="1:15" ht="15" customHeight="1" x14ac:dyDescent="0.25">
      <c r="A53" s="278" t="s">
        <v>28</v>
      </c>
      <c r="B53" s="278"/>
      <c r="C53" s="278"/>
      <c r="D53" s="278"/>
      <c r="E53" s="278"/>
      <c r="F53" s="278"/>
      <c r="G53" s="278"/>
      <c r="H53" s="49">
        <f>SUM(H45:H52)</f>
        <v>0.36800000000000005</v>
      </c>
      <c r="I53" s="48">
        <f>SUM(I45:I52)</f>
        <v>1092.6606618488888</v>
      </c>
      <c r="J53" s="16"/>
      <c r="K53" s="16"/>
    </row>
    <row r="54" spans="1:15" ht="15" customHeight="1" x14ac:dyDescent="0.25">
      <c r="A54" s="308"/>
      <c r="B54" s="308"/>
      <c r="C54" s="308"/>
      <c r="D54" s="308"/>
      <c r="E54" s="308"/>
      <c r="F54" s="308"/>
      <c r="G54" s="308"/>
      <c r="H54" s="308"/>
      <c r="I54" s="308"/>
      <c r="J54" s="16"/>
      <c r="K54" s="16"/>
    </row>
    <row r="55" spans="1:15" ht="15" customHeight="1" x14ac:dyDescent="0.25">
      <c r="A55" s="311" t="s">
        <v>92</v>
      </c>
      <c r="B55" s="312"/>
      <c r="C55" s="312"/>
      <c r="D55" s="312"/>
      <c r="E55" s="312"/>
      <c r="F55" s="312"/>
      <c r="G55" s="312"/>
      <c r="H55" s="312"/>
      <c r="I55" s="313"/>
      <c r="J55" s="16"/>
      <c r="K55" s="16"/>
    </row>
    <row r="56" spans="1:15" ht="15" customHeight="1" x14ac:dyDescent="0.25">
      <c r="A56" s="44" t="s">
        <v>93</v>
      </c>
      <c r="B56" s="287" t="s">
        <v>94</v>
      </c>
      <c r="C56" s="287"/>
      <c r="D56" s="287"/>
      <c r="E56" s="287"/>
      <c r="F56" s="287"/>
      <c r="G56" s="287"/>
      <c r="H56" s="278" t="s">
        <v>56</v>
      </c>
      <c r="I56" s="278"/>
      <c r="J56" s="16"/>
      <c r="K56" s="16"/>
    </row>
    <row r="57" spans="1:15" ht="15" customHeight="1" x14ac:dyDescent="0.25">
      <c r="A57" s="314" t="s">
        <v>34</v>
      </c>
      <c r="B57" s="314" t="s">
        <v>95</v>
      </c>
      <c r="C57" s="27" t="s">
        <v>96</v>
      </c>
      <c r="D57" s="27" t="s">
        <v>97</v>
      </c>
      <c r="E57" s="27" t="s">
        <v>98</v>
      </c>
      <c r="F57" s="27" t="s">
        <v>99</v>
      </c>
      <c r="G57" s="27" t="s">
        <v>100</v>
      </c>
      <c r="H57" s="316">
        <f>D58*E58*F58</f>
        <v>44</v>
      </c>
      <c r="I57" s="317"/>
      <c r="J57" s="16"/>
      <c r="K57" s="16"/>
    </row>
    <row r="58" spans="1:15" ht="15" customHeight="1" x14ac:dyDescent="0.25">
      <c r="A58" s="315"/>
      <c r="B58" s="315"/>
      <c r="C58" s="27" t="s">
        <v>60</v>
      </c>
      <c r="D58" s="33">
        <v>1</v>
      </c>
      <c r="E58" s="27">
        <v>2</v>
      </c>
      <c r="F58" s="27">
        <v>22</v>
      </c>
      <c r="G58" s="33">
        <f>H27*0.06</f>
        <v>149.154</v>
      </c>
      <c r="H58" s="318">
        <f>IF(C58="N",0,IF(D58*E58*F58-(H27*6%)&lt;0,0,D58*E58*F58-(H27*6%)))</f>
        <v>0</v>
      </c>
      <c r="I58" s="319"/>
      <c r="J58" s="16"/>
      <c r="K58" s="16"/>
    </row>
    <row r="59" spans="1:15" ht="15" customHeight="1" x14ac:dyDescent="0.25">
      <c r="A59" s="314" t="s">
        <v>36</v>
      </c>
      <c r="B59" s="328" t="s">
        <v>101</v>
      </c>
      <c r="C59" s="329"/>
      <c r="D59" s="27" t="s">
        <v>96</v>
      </c>
      <c r="E59" s="27" t="s">
        <v>97</v>
      </c>
      <c r="F59" s="27" t="s">
        <v>99</v>
      </c>
      <c r="G59" s="27" t="s">
        <v>100</v>
      </c>
      <c r="H59" s="332">
        <f>IF(D60="N",0,(E60*F60)-G60)</f>
        <v>465.3</v>
      </c>
      <c r="I59" s="333"/>
      <c r="J59" s="16"/>
      <c r="K59" s="16"/>
      <c r="O59" s="55"/>
    </row>
    <row r="60" spans="1:15" ht="15" customHeight="1" x14ac:dyDescent="0.25">
      <c r="A60" s="315"/>
      <c r="B60" s="330"/>
      <c r="C60" s="331"/>
      <c r="D60" s="27" t="s">
        <v>60</v>
      </c>
      <c r="E60" s="206">
        <v>23.5</v>
      </c>
      <c r="F60" s="27">
        <v>22</v>
      </c>
      <c r="G60" s="33">
        <f>E60*F60*0.1</f>
        <v>51.7</v>
      </c>
      <c r="H60" s="334"/>
      <c r="I60" s="335"/>
      <c r="J60" s="16"/>
      <c r="K60" s="16"/>
      <c r="O60" s="55"/>
    </row>
    <row r="61" spans="1:15" ht="15" customHeight="1" x14ac:dyDescent="0.25">
      <c r="A61" s="54" t="s">
        <v>39</v>
      </c>
      <c r="B61" s="367" t="s">
        <v>102</v>
      </c>
      <c r="C61" s="368"/>
      <c r="D61" s="368"/>
      <c r="E61" s="368"/>
      <c r="F61" s="368"/>
      <c r="G61" s="369"/>
      <c r="H61" s="323">
        <v>0</v>
      </c>
      <c r="I61" s="324"/>
      <c r="J61" s="16"/>
      <c r="K61" s="16"/>
      <c r="O61" s="55"/>
    </row>
    <row r="62" spans="1:15" ht="15" customHeight="1" x14ac:dyDescent="0.25">
      <c r="A62" s="54" t="s">
        <v>41</v>
      </c>
      <c r="B62" s="367" t="s">
        <v>103</v>
      </c>
      <c r="C62" s="368"/>
      <c r="D62" s="368"/>
      <c r="E62" s="368"/>
      <c r="F62" s="368"/>
      <c r="G62" s="369"/>
      <c r="H62" s="323">
        <v>0</v>
      </c>
      <c r="I62" s="324"/>
      <c r="J62" s="16"/>
      <c r="K62" s="16"/>
      <c r="O62" s="55"/>
    </row>
    <row r="63" spans="1:15" ht="15" customHeight="1" x14ac:dyDescent="0.25">
      <c r="A63" s="54" t="s">
        <v>64</v>
      </c>
      <c r="B63" s="97" t="s">
        <v>104</v>
      </c>
      <c r="C63" s="98"/>
      <c r="D63" s="98"/>
      <c r="E63" s="98"/>
      <c r="F63" s="98"/>
      <c r="G63" s="99"/>
      <c r="H63" s="325">
        <v>20.149999999999999</v>
      </c>
      <c r="I63" s="326"/>
      <c r="J63" s="16"/>
      <c r="K63" s="16"/>
      <c r="O63" s="55"/>
    </row>
    <row r="64" spans="1:15" ht="15" customHeight="1" x14ac:dyDescent="0.25">
      <c r="A64" s="278" t="s">
        <v>78</v>
      </c>
      <c r="B64" s="278"/>
      <c r="C64" s="278"/>
      <c r="D64" s="278"/>
      <c r="E64" s="278"/>
      <c r="F64" s="278"/>
      <c r="G64" s="278"/>
      <c r="H64" s="327">
        <f>SUM(H58:I63)</f>
        <v>485.45</v>
      </c>
      <c r="I64" s="327"/>
      <c r="J64" s="16"/>
      <c r="K64" s="16"/>
    </row>
    <row r="65" spans="1:15" ht="15" customHeight="1" x14ac:dyDescent="0.25">
      <c r="A65" s="269"/>
      <c r="B65" s="269"/>
      <c r="C65" s="269"/>
      <c r="D65" s="269"/>
      <c r="E65" s="269"/>
      <c r="F65" s="269"/>
      <c r="G65" s="269"/>
      <c r="H65" s="269"/>
      <c r="I65" s="269"/>
      <c r="J65" s="16"/>
      <c r="K65" s="16"/>
    </row>
    <row r="66" spans="1:15" ht="15" customHeight="1" x14ac:dyDescent="0.25">
      <c r="A66" s="336" t="s">
        <v>105</v>
      </c>
      <c r="B66" s="336"/>
      <c r="C66" s="336"/>
      <c r="D66" s="336"/>
      <c r="E66" s="336"/>
      <c r="F66" s="336"/>
      <c r="G66" s="336"/>
      <c r="H66" s="336"/>
      <c r="I66" s="336"/>
      <c r="J66" s="16"/>
      <c r="K66" s="16"/>
      <c r="N66" s="56"/>
    </row>
    <row r="67" spans="1:15" ht="15" customHeight="1" x14ac:dyDescent="0.25">
      <c r="A67" s="337"/>
      <c r="B67" s="337"/>
      <c r="C67" s="337"/>
      <c r="D67" s="337"/>
      <c r="E67" s="337"/>
      <c r="F67" s="337"/>
      <c r="G67" s="337"/>
      <c r="H67" s="337"/>
      <c r="I67" s="337"/>
      <c r="J67" s="16"/>
      <c r="K67" s="16"/>
      <c r="N67" s="55"/>
    </row>
    <row r="68" spans="1:15" ht="15" customHeight="1" x14ac:dyDescent="0.25">
      <c r="A68" s="43">
        <v>2</v>
      </c>
      <c r="B68" s="338" t="s">
        <v>106</v>
      </c>
      <c r="C68" s="338"/>
      <c r="D68" s="338"/>
      <c r="E68" s="338"/>
      <c r="F68" s="338"/>
      <c r="G68" s="338"/>
      <c r="H68" s="253" t="s">
        <v>56</v>
      </c>
      <c r="I68" s="253"/>
      <c r="J68" s="16"/>
      <c r="K68" s="16"/>
    </row>
    <row r="69" spans="1:15" ht="15" customHeight="1" x14ac:dyDescent="0.25">
      <c r="A69" s="28" t="s">
        <v>73</v>
      </c>
      <c r="B69" s="252" t="s">
        <v>107</v>
      </c>
      <c r="C69" s="252"/>
      <c r="D69" s="252"/>
      <c r="E69" s="252"/>
      <c r="F69" s="252"/>
      <c r="G69" s="252"/>
      <c r="H69" s="255">
        <f>I41</f>
        <v>483.2865811111111</v>
      </c>
      <c r="I69" s="255"/>
      <c r="J69" s="16"/>
      <c r="K69" s="18"/>
      <c r="L69" s="15"/>
      <c r="M69" s="15"/>
      <c r="N69" s="15"/>
      <c r="O69" s="15"/>
    </row>
    <row r="70" spans="1:15" ht="15" customHeight="1" x14ac:dyDescent="0.25">
      <c r="A70" s="28" t="s">
        <v>81</v>
      </c>
      <c r="B70" s="252" t="s">
        <v>82</v>
      </c>
      <c r="C70" s="252"/>
      <c r="D70" s="252"/>
      <c r="E70" s="252"/>
      <c r="F70" s="252"/>
      <c r="G70" s="252"/>
      <c r="H70" s="255">
        <f>I53</f>
        <v>1092.6606618488888</v>
      </c>
      <c r="I70" s="255"/>
      <c r="J70" s="16"/>
      <c r="K70" s="16"/>
    </row>
    <row r="71" spans="1:15" ht="15" customHeight="1" x14ac:dyDescent="0.25">
      <c r="A71" s="28" t="s">
        <v>93</v>
      </c>
      <c r="B71" s="252" t="s">
        <v>94</v>
      </c>
      <c r="C71" s="252"/>
      <c r="D71" s="252"/>
      <c r="E71" s="252"/>
      <c r="F71" s="252"/>
      <c r="G71" s="252"/>
      <c r="H71" s="255">
        <f>H64</f>
        <v>485.45</v>
      </c>
      <c r="I71" s="255"/>
      <c r="J71" s="16"/>
      <c r="K71" s="16"/>
    </row>
    <row r="72" spans="1:15" ht="15" customHeight="1" x14ac:dyDescent="0.25">
      <c r="A72" s="278" t="s">
        <v>78</v>
      </c>
      <c r="B72" s="278"/>
      <c r="C72" s="278"/>
      <c r="D72" s="278"/>
      <c r="E72" s="278"/>
      <c r="F72" s="278"/>
      <c r="G72" s="278"/>
      <c r="H72" s="327">
        <f>SUM(H69:I71)</f>
        <v>2061.3972429599999</v>
      </c>
      <c r="I72" s="327"/>
      <c r="J72" s="16"/>
      <c r="K72" s="16"/>
    </row>
    <row r="73" spans="1:15" ht="15" customHeight="1" x14ac:dyDescent="0.25">
      <c r="A73" s="339"/>
      <c r="B73" s="339"/>
      <c r="C73" s="339"/>
      <c r="D73" s="339"/>
      <c r="E73" s="339"/>
      <c r="F73" s="339"/>
      <c r="G73" s="339"/>
      <c r="H73" s="339"/>
      <c r="I73" s="339"/>
      <c r="J73" s="16"/>
      <c r="K73" s="16"/>
    </row>
    <row r="74" spans="1:15" ht="15" customHeight="1" x14ac:dyDescent="0.25">
      <c r="A74" s="284" t="s">
        <v>108</v>
      </c>
      <c r="B74" s="285"/>
      <c r="C74" s="285"/>
      <c r="D74" s="285"/>
      <c r="E74" s="285"/>
      <c r="F74" s="285"/>
      <c r="G74" s="285"/>
      <c r="H74" s="285"/>
      <c r="I74" s="286"/>
      <c r="J74" s="16"/>
      <c r="K74" s="16"/>
    </row>
    <row r="75" spans="1:15" ht="15" customHeight="1" x14ac:dyDescent="0.25">
      <c r="A75" s="44">
        <v>3</v>
      </c>
      <c r="B75" s="63" t="s">
        <v>109</v>
      </c>
      <c r="C75" s="62"/>
      <c r="D75" s="62"/>
      <c r="E75" s="62"/>
      <c r="F75" s="62"/>
      <c r="G75" s="62"/>
      <c r="H75" s="44" t="s">
        <v>75</v>
      </c>
      <c r="I75" s="47" t="s">
        <v>56</v>
      </c>
      <c r="J75" s="16"/>
      <c r="K75" s="16"/>
    </row>
    <row r="76" spans="1:15" ht="15" customHeight="1" x14ac:dyDescent="0.25">
      <c r="A76" s="27" t="s">
        <v>34</v>
      </c>
      <c r="B76" s="65" t="s">
        <v>110</v>
      </c>
      <c r="C76" s="66"/>
      <c r="D76" s="66"/>
      <c r="E76" s="66"/>
      <c r="F76" s="66"/>
      <c r="G76" s="66"/>
      <c r="H76" s="207">
        <f>0.05*(1+(1/12+1/12+1/36))/12</f>
        <v>4.9768518518518521E-3</v>
      </c>
      <c r="I76" s="36">
        <f>H76*$H$34</f>
        <v>12.371956018518519</v>
      </c>
      <c r="J76" s="355"/>
      <c r="K76" s="16"/>
    </row>
    <row r="77" spans="1:15" ht="15" customHeight="1" x14ac:dyDescent="0.25">
      <c r="A77" s="27" t="s">
        <v>36</v>
      </c>
      <c r="B77" s="65" t="s">
        <v>111</v>
      </c>
      <c r="C77" s="66"/>
      <c r="D77" s="66"/>
      <c r="E77" s="66"/>
      <c r="F77" s="66"/>
      <c r="G77" s="66"/>
      <c r="H77" s="207">
        <f>H76*0.08</f>
        <v>3.9814814814814818E-4</v>
      </c>
      <c r="I77" s="36">
        <f t="shared" ref="I77:I81" si="1">H77*$H$34</f>
        <v>0.98975648148148154</v>
      </c>
      <c r="J77" s="355"/>
      <c r="K77" s="16"/>
      <c r="L77" s="55"/>
    </row>
    <row r="78" spans="1:15" ht="15" customHeight="1" x14ac:dyDescent="0.25">
      <c r="A78" s="27" t="s">
        <v>39</v>
      </c>
      <c r="B78" s="65" t="s">
        <v>112</v>
      </c>
      <c r="C78" s="66"/>
      <c r="D78" s="66"/>
      <c r="E78" s="66"/>
      <c r="F78" s="66"/>
      <c r="G78" s="66"/>
      <c r="H78" s="207">
        <f>0.4*0.08*0.05</f>
        <v>1.6000000000000001E-3</v>
      </c>
      <c r="I78" s="36">
        <f t="shared" si="1"/>
        <v>3.9774400000000005</v>
      </c>
      <c r="J78" s="355"/>
      <c r="K78" s="16"/>
    </row>
    <row r="79" spans="1:15" ht="15" customHeight="1" x14ac:dyDescent="0.25">
      <c r="A79" s="27" t="s">
        <v>41</v>
      </c>
      <c r="B79" s="65" t="s">
        <v>113</v>
      </c>
      <c r="C79" s="66"/>
      <c r="D79" s="66"/>
      <c r="E79" s="66"/>
      <c r="F79" s="66"/>
      <c r="G79" s="66"/>
      <c r="H79" s="207">
        <f>7/30/12</f>
        <v>1.9444444444444445E-2</v>
      </c>
      <c r="I79" s="36">
        <f t="shared" si="1"/>
        <v>48.336944444444448</v>
      </c>
      <c r="J79" s="355"/>
      <c r="K79" s="16"/>
    </row>
    <row r="80" spans="1:15" ht="15" customHeight="1" x14ac:dyDescent="0.25">
      <c r="A80" s="27" t="s">
        <v>64</v>
      </c>
      <c r="B80" s="65" t="s">
        <v>114</v>
      </c>
      <c r="C80" s="66"/>
      <c r="D80" s="66"/>
      <c r="E80" s="66"/>
      <c r="F80" s="66"/>
      <c r="G80" s="66"/>
      <c r="H80" s="207">
        <f>H53*H79</f>
        <v>7.1555555555555565E-3</v>
      </c>
      <c r="I80" s="36">
        <f t="shared" si="1"/>
        <v>17.787995555555558</v>
      </c>
      <c r="J80" s="355"/>
      <c r="K80" s="16"/>
    </row>
    <row r="81" spans="1:15" ht="15" customHeight="1" x14ac:dyDescent="0.25">
      <c r="A81" s="27" t="s">
        <v>66</v>
      </c>
      <c r="B81" s="65" t="s">
        <v>116</v>
      </c>
      <c r="C81" s="66"/>
      <c r="D81" s="66"/>
      <c r="E81" s="66"/>
      <c r="F81" s="66"/>
      <c r="G81" s="66"/>
      <c r="H81" s="207">
        <f>0.4*0.08</f>
        <v>3.2000000000000001E-2</v>
      </c>
      <c r="I81" s="36">
        <f t="shared" si="1"/>
        <v>79.5488</v>
      </c>
      <c r="J81" s="355"/>
      <c r="K81" s="16"/>
    </row>
    <row r="82" spans="1:15" ht="15" customHeight="1" x14ac:dyDescent="0.25">
      <c r="A82" s="63" t="s">
        <v>78</v>
      </c>
      <c r="B82" s="62"/>
      <c r="C82" s="62"/>
      <c r="D82" s="62"/>
      <c r="E82" s="62"/>
      <c r="F82" s="62"/>
      <c r="G82" s="62"/>
      <c r="H82" s="327">
        <f>SUM(I76:I81)</f>
        <v>163.01289250000002</v>
      </c>
      <c r="I82" s="327"/>
      <c r="J82" s="16"/>
      <c r="K82" s="16"/>
    </row>
    <row r="83" spans="1:15" ht="15" customHeight="1" x14ac:dyDescent="0.25">
      <c r="A83" s="308"/>
      <c r="B83" s="308"/>
      <c r="C83" s="308"/>
      <c r="D83" s="308"/>
      <c r="E83" s="308"/>
      <c r="F83" s="308"/>
      <c r="G83" s="308"/>
      <c r="H83" s="308"/>
      <c r="I83" s="308"/>
      <c r="J83" s="16"/>
      <c r="K83" s="16"/>
    </row>
    <row r="84" spans="1:15" ht="15" customHeight="1" x14ac:dyDescent="0.25">
      <c r="A84" s="284" t="s">
        <v>117</v>
      </c>
      <c r="B84" s="285"/>
      <c r="C84" s="285"/>
      <c r="D84" s="285"/>
      <c r="E84" s="285"/>
      <c r="F84" s="285"/>
      <c r="G84" s="285"/>
      <c r="H84" s="285"/>
      <c r="I84" s="286"/>
      <c r="J84" s="16"/>
      <c r="K84" s="16"/>
    </row>
    <row r="85" spans="1:15" ht="15" customHeight="1" x14ac:dyDescent="0.25">
      <c r="A85" s="311" t="s">
        <v>118</v>
      </c>
      <c r="B85" s="312"/>
      <c r="C85" s="312"/>
      <c r="D85" s="312"/>
      <c r="E85" s="312"/>
      <c r="F85" s="312"/>
      <c r="G85" s="312"/>
      <c r="H85" s="312"/>
      <c r="I85" s="313"/>
      <c r="J85" s="16"/>
      <c r="K85" s="16"/>
    </row>
    <row r="86" spans="1:15" ht="15" customHeight="1" x14ac:dyDescent="0.25">
      <c r="A86" s="44" t="s">
        <v>119</v>
      </c>
      <c r="B86" s="63" t="s">
        <v>120</v>
      </c>
      <c r="C86" s="62"/>
      <c r="D86" s="62"/>
      <c r="E86" s="62"/>
      <c r="F86" s="62"/>
      <c r="G86" s="62"/>
      <c r="H86" s="44" t="s">
        <v>75</v>
      </c>
      <c r="I86" s="44" t="s">
        <v>56</v>
      </c>
      <c r="J86" s="16"/>
      <c r="K86" s="16"/>
    </row>
    <row r="87" spans="1:15" ht="15" customHeight="1" x14ac:dyDescent="0.25">
      <c r="A87" s="27" t="s">
        <v>34</v>
      </c>
      <c r="B87" s="65" t="s">
        <v>121</v>
      </c>
      <c r="C87" s="66"/>
      <c r="D87" s="66"/>
      <c r="E87" s="66"/>
      <c r="F87" s="66"/>
      <c r="G87" s="66"/>
      <c r="H87" s="58">
        <f>(1/12+1/12+1/36)/12</f>
        <v>1.6203703703703703E-2</v>
      </c>
      <c r="I87" s="34">
        <f>H87*$H$34</f>
        <v>40.280787037037037</v>
      </c>
      <c r="J87" s="16"/>
      <c r="K87" s="16"/>
    </row>
    <row r="88" spans="1:15" ht="15" customHeight="1" x14ac:dyDescent="0.25">
      <c r="A88" s="27" t="s">
        <v>36</v>
      </c>
      <c r="B88" s="65" t="s">
        <v>122</v>
      </c>
      <c r="C88" s="66"/>
      <c r="D88" s="66"/>
      <c r="E88" s="66"/>
      <c r="F88" s="66"/>
      <c r="G88" s="66"/>
      <c r="H88" s="207">
        <f>(5/30/12)</f>
        <v>1.3888888888888888E-2</v>
      </c>
      <c r="I88" s="34">
        <f t="shared" ref="I88:I97" si="2">H88*$H$34</f>
        <v>34.526388888888889</v>
      </c>
      <c r="J88" s="355"/>
      <c r="K88" s="135"/>
      <c r="L88" s="14"/>
      <c r="M88" s="14"/>
      <c r="O88" s="67"/>
    </row>
    <row r="89" spans="1:15" ht="15" customHeight="1" x14ac:dyDescent="0.25">
      <c r="A89" s="27" t="s">
        <v>39</v>
      </c>
      <c r="B89" s="65" t="s">
        <v>123</v>
      </c>
      <c r="C89" s="66"/>
      <c r="D89" s="66"/>
      <c r="E89" s="66"/>
      <c r="F89" s="66"/>
      <c r="G89" s="66"/>
      <c r="H89" s="207">
        <f>0.0162*0.5*(5/30/12)</f>
        <v>1.1249999999999998E-4</v>
      </c>
      <c r="I89" s="34">
        <f t="shared" si="2"/>
        <v>0.27966374999999999</v>
      </c>
      <c r="J89" s="355"/>
      <c r="K89" s="136"/>
    </row>
    <row r="90" spans="1:15" ht="15" customHeight="1" x14ac:dyDescent="0.25">
      <c r="A90" s="27" t="s">
        <v>41</v>
      </c>
      <c r="B90" s="65" t="s">
        <v>124</v>
      </c>
      <c r="C90" s="66"/>
      <c r="D90" s="66"/>
      <c r="E90" s="66"/>
      <c r="F90" s="66"/>
      <c r="G90" s="66"/>
      <c r="H90" s="207">
        <f>(1/12+1/36)*(4/12)*0.5*0.0162</f>
        <v>2.9999999999999997E-4</v>
      </c>
      <c r="I90" s="34">
        <f t="shared" si="2"/>
        <v>0.74576999999999993</v>
      </c>
      <c r="J90" s="355"/>
      <c r="K90" s="16"/>
    </row>
    <row r="91" spans="1:15" ht="15" customHeight="1" x14ac:dyDescent="0.25">
      <c r="A91" s="27" t="s">
        <v>64</v>
      </c>
      <c r="B91" s="65" t="s">
        <v>125</v>
      </c>
      <c r="C91" s="66"/>
      <c r="D91" s="66"/>
      <c r="E91" s="66"/>
      <c r="F91" s="66"/>
      <c r="G91" s="66"/>
      <c r="H91" s="207">
        <f>(7/30/12)</f>
        <v>1.9444444444444445E-2</v>
      </c>
      <c r="I91" s="34">
        <f t="shared" si="2"/>
        <v>48.336944444444448</v>
      </c>
      <c r="J91" s="355"/>
      <c r="K91" s="16"/>
      <c r="M91" s="71"/>
    </row>
    <row r="92" spans="1:15" ht="15" customHeight="1" x14ac:dyDescent="0.25">
      <c r="A92" s="27" t="s">
        <v>66</v>
      </c>
      <c r="B92" s="65" t="s">
        <v>126</v>
      </c>
      <c r="C92" s="66"/>
      <c r="D92" s="66"/>
      <c r="E92" s="66"/>
      <c r="F92" s="66"/>
      <c r="G92" s="66"/>
      <c r="H92" s="207">
        <f>(15/30/12)*0.0122</f>
        <v>5.0833333333333329E-4</v>
      </c>
      <c r="I92" s="34">
        <f t="shared" si="2"/>
        <v>1.2636658333333333</v>
      </c>
      <c r="J92" s="355"/>
      <c r="K92" s="16"/>
    </row>
    <row r="93" spans="1:15" ht="15" customHeight="1" x14ac:dyDescent="0.25">
      <c r="A93" s="27"/>
      <c r="B93" s="65"/>
      <c r="C93" s="66"/>
      <c r="D93" s="66"/>
      <c r="E93" s="66"/>
      <c r="F93" s="66"/>
      <c r="G93" s="66"/>
      <c r="H93" s="58"/>
      <c r="I93" s="34">
        <f t="shared" si="2"/>
        <v>0</v>
      </c>
      <c r="J93" s="16"/>
      <c r="K93" s="16"/>
    </row>
    <row r="94" spans="1:15" ht="15" customHeight="1" x14ac:dyDescent="0.25">
      <c r="A94" s="27"/>
      <c r="B94" s="65"/>
      <c r="C94" s="66"/>
      <c r="D94" s="66"/>
      <c r="E94" s="66"/>
      <c r="F94" s="66"/>
      <c r="G94" s="66"/>
      <c r="H94" s="58"/>
      <c r="I94" s="34">
        <f t="shared" si="2"/>
        <v>0</v>
      </c>
      <c r="J94" s="16"/>
      <c r="K94" s="16"/>
    </row>
    <row r="95" spans="1:15" ht="15" customHeight="1" x14ac:dyDescent="0.25">
      <c r="A95" s="27"/>
      <c r="B95" s="65"/>
      <c r="C95" s="66"/>
      <c r="D95" s="66"/>
      <c r="E95" s="66"/>
      <c r="F95" s="66"/>
      <c r="G95" s="66"/>
      <c r="H95" s="58"/>
      <c r="I95" s="34">
        <f t="shared" si="2"/>
        <v>0</v>
      </c>
      <c r="J95" s="16"/>
      <c r="K95" s="16"/>
    </row>
    <row r="96" spans="1:15" ht="15" customHeight="1" x14ac:dyDescent="0.25">
      <c r="A96" s="27"/>
      <c r="B96" s="65"/>
      <c r="C96" s="66"/>
      <c r="D96" s="66"/>
      <c r="E96" s="66"/>
      <c r="F96" s="66"/>
      <c r="G96" s="66"/>
      <c r="H96" s="58"/>
      <c r="I96" s="34">
        <f t="shared" si="2"/>
        <v>0</v>
      </c>
      <c r="J96" s="16"/>
      <c r="K96" s="16"/>
    </row>
    <row r="97" spans="1:11" ht="15" customHeight="1" x14ac:dyDescent="0.25">
      <c r="A97" s="27"/>
      <c r="B97" s="65"/>
      <c r="C97" s="66"/>
      <c r="D97" s="66"/>
      <c r="E97" s="66"/>
      <c r="F97" s="66"/>
      <c r="G97" s="66"/>
      <c r="H97" s="58"/>
      <c r="I97" s="34">
        <f t="shared" si="2"/>
        <v>0</v>
      </c>
      <c r="J97" s="16"/>
      <c r="K97" s="16"/>
    </row>
    <row r="98" spans="1:11" ht="15" customHeight="1" x14ac:dyDescent="0.25">
      <c r="A98" s="348" t="s">
        <v>128</v>
      </c>
      <c r="B98" s="349"/>
      <c r="C98" s="349"/>
      <c r="D98" s="349"/>
      <c r="E98" s="349"/>
      <c r="F98" s="349"/>
      <c r="G98" s="350"/>
      <c r="H98" s="70">
        <f>SUM(H87:H97)</f>
        <v>5.0457870370370375E-2</v>
      </c>
      <c r="I98" s="34"/>
      <c r="J98" s="16"/>
      <c r="K98" s="16"/>
    </row>
    <row r="99" spans="1:11" ht="15" customHeight="1" x14ac:dyDescent="0.25">
      <c r="A99" s="27"/>
      <c r="B99" s="163"/>
      <c r="C99" s="66"/>
      <c r="D99" s="66"/>
      <c r="E99" s="66"/>
      <c r="F99" s="66"/>
      <c r="G99" s="66"/>
      <c r="H99" s="58"/>
      <c r="I99" s="34"/>
      <c r="J99" s="16"/>
      <c r="K99" s="16"/>
    </row>
    <row r="100" spans="1:11" ht="15" customHeight="1" x14ac:dyDescent="0.25">
      <c r="A100" s="27" t="s">
        <v>129</v>
      </c>
      <c r="B100" s="65" t="s">
        <v>167</v>
      </c>
      <c r="C100" s="66"/>
      <c r="D100" s="66"/>
      <c r="E100" s="66"/>
      <c r="F100" s="66"/>
      <c r="G100" s="66"/>
      <c r="H100" s="58">
        <f>H53</f>
        <v>0.36800000000000005</v>
      </c>
      <c r="I100" s="34">
        <f>H100*SUM(I87:I90)</f>
        <v>27.906400360740736</v>
      </c>
      <c r="J100" s="16"/>
      <c r="K100" s="16"/>
    </row>
    <row r="101" spans="1:11" ht="15" customHeight="1" x14ac:dyDescent="0.25">
      <c r="A101" s="348" t="s">
        <v>78</v>
      </c>
      <c r="B101" s="349"/>
      <c r="C101" s="349"/>
      <c r="D101" s="349"/>
      <c r="E101" s="349"/>
      <c r="F101" s="349"/>
      <c r="G101" s="350"/>
      <c r="H101" s="46">
        <f>H98+H99+H100</f>
        <v>0.41845787037037041</v>
      </c>
      <c r="I101" s="45">
        <f>SUM(I87:I97,I99:I100)</f>
        <v>153.33962031444443</v>
      </c>
      <c r="J101" s="16"/>
      <c r="K101" s="16"/>
    </row>
    <row r="102" spans="1:11" ht="15" customHeight="1" x14ac:dyDescent="0.25">
      <c r="A102" s="269"/>
      <c r="B102" s="269"/>
      <c r="C102" s="269"/>
      <c r="D102" s="269"/>
      <c r="E102" s="269"/>
      <c r="F102" s="269"/>
      <c r="G102" s="269"/>
      <c r="H102" s="269"/>
      <c r="I102" s="269"/>
      <c r="J102" s="16"/>
      <c r="K102" s="16"/>
    </row>
    <row r="103" spans="1:11" ht="15" customHeight="1" x14ac:dyDescent="0.25">
      <c r="A103" s="336" t="s">
        <v>131</v>
      </c>
      <c r="B103" s="336"/>
      <c r="C103" s="336"/>
      <c r="D103" s="336"/>
      <c r="E103" s="336"/>
      <c r="F103" s="336"/>
      <c r="G103" s="336"/>
      <c r="H103" s="336"/>
      <c r="I103" s="336"/>
      <c r="J103" s="16"/>
      <c r="K103" s="16"/>
    </row>
    <row r="104" spans="1:11" ht="15" customHeight="1" x14ac:dyDescent="0.25">
      <c r="A104" s="337"/>
      <c r="B104" s="337"/>
      <c r="C104" s="337"/>
      <c r="D104" s="337"/>
      <c r="E104" s="337"/>
      <c r="F104" s="337"/>
      <c r="G104" s="337"/>
      <c r="H104" s="337"/>
      <c r="I104" s="337"/>
      <c r="J104" s="16"/>
      <c r="K104" s="16"/>
    </row>
    <row r="105" spans="1:11" ht="15" customHeight="1" x14ac:dyDescent="0.25">
      <c r="A105" s="43">
        <v>4</v>
      </c>
      <c r="B105" s="128" t="s">
        <v>106</v>
      </c>
      <c r="C105" s="129"/>
      <c r="D105" s="129"/>
      <c r="E105" s="129"/>
      <c r="F105" s="129"/>
      <c r="G105" s="129"/>
      <c r="H105" s="253" t="s">
        <v>56</v>
      </c>
      <c r="I105" s="253"/>
      <c r="J105" s="16"/>
      <c r="K105" s="16"/>
    </row>
    <row r="106" spans="1:11" ht="15" customHeight="1" x14ac:dyDescent="0.25">
      <c r="A106" s="28" t="s">
        <v>119</v>
      </c>
      <c r="B106" s="126" t="s">
        <v>132</v>
      </c>
      <c r="C106" s="127"/>
      <c r="D106" s="127"/>
      <c r="E106" s="127"/>
      <c r="F106" s="127"/>
      <c r="G106" s="127"/>
      <c r="H106" s="255">
        <f>I101</f>
        <v>153.33962031444443</v>
      </c>
      <c r="I106" s="255"/>
      <c r="J106" s="16"/>
      <c r="K106" s="16"/>
    </row>
    <row r="107" spans="1:11" ht="15" customHeight="1" x14ac:dyDescent="0.25">
      <c r="A107" s="63" t="s">
        <v>78</v>
      </c>
      <c r="B107" s="62"/>
      <c r="C107" s="62"/>
      <c r="D107" s="62"/>
      <c r="E107" s="62"/>
      <c r="F107" s="62"/>
      <c r="G107" s="62"/>
      <c r="H107" s="327">
        <f>SUM(H106:I106)</f>
        <v>153.33962031444443</v>
      </c>
      <c r="I107" s="327"/>
      <c r="J107" s="16"/>
      <c r="K107" s="16"/>
    </row>
    <row r="108" spans="1:11" ht="15" customHeight="1" x14ac:dyDescent="0.25">
      <c r="A108" s="339"/>
      <c r="B108" s="339"/>
      <c r="C108" s="339"/>
      <c r="D108" s="339"/>
      <c r="E108" s="339"/>
      <c r="F108" s="339"/>
      <c r="G108" s="339"/>
      <c r="H108" s="339"/>
      <c r="I108" s="339"/>
      <c r="J108" s="16"/>
      <c r="K108" s="16"/>
    </row>
    <row r="109" spans="1:11" ht="15" customHeight="1" x14ac:dyDescent="0.25">
      <c r="A109" s="284" t="s">
        <v>133</v>
      </c>
      <c r="B109" s="285"/>
      <c r="C109" s="285"/>
      <c r="D109" s="285"/>
      <c r="E109" s="285"/>
      <c r="F109" s="285"/>
      <c r="G109" s="285"/>
      <c r="H109" s="285"/>
      <c r="I109" s="286"/>
      <c r="J109" s="16"/>
      <c r="K109" s="16"/>
    </row>
    <row r="110" spans="1:11" ht="15" customHeight="1" x14ac:dyDescent="0.25">
      <c r="A110" s="44">
        <v>5</v>
      </c>
      <c r="B110" s="287" t="s">
        <v>134</v>
      </c>
      <c r="C110" s="287"/>
      <c r="D110" s="287"/>
      <c r="E110" s="287"/>
      <c r="F110" s="287"/>
      <c r="G110" s="287"/>
      <c r="H110" s="278" t="s">
        <v>56</v>
      </c>
      <c r="I110" s="278"/>
      <c r="J110" s="16"/>
      <c r="K110" s="16"/>
    </row>
    <row r="111" spans="1:11" ht="15" customHeight="1" x14ac:dyDescent="0.25">
      <c r="A111" s="28" t="s">
        <v>34</v>
      </c>
      <c r="B111" s="340" t="s">
        <v>135</v>
      </c>
      <c r="C111" s="341"/>
      <c r="D111" s="341"/>
      <c r="E111" s="341"/>
      <c r="F111" s="341"/>
      <c r="G111" s="342"/>
      <c r="H111" s="365">
        <f>Uniformes!J16</f>
        <v>101.43652777777777</v>
      </c>
      <c r="I111" s="366"/>
      <c r="J111" s="16"/>
      <c r="K111" s="16"/>
    </row>
    <row r="112" spans="1:11" ht="15" customHeight="1" x14ac:dyDescent="0.25">
      <c r="A112" s="28" t="s">
        <v>36</v>
      </c>
      <c r="B112" s="345" t="s">
        <v>136</v>
      </c>
      <c r="C112" s="346"/>
      <c r="D112" s="346"/>
      <c r="E112" s="346"/>
      <c r="F112" s="346"/>
      <c r="G112" s="347"/>
      <c r="H112" s="365">
        <f>'Insumos e Equipamentos'!J10</f>
        <v>2.5575688509021846</v>
      </c>
      <c r="I112" s="366"/>
      <c r="J112" s="16"/>
      <c r="K112" s="16"/>
    </row>
    <row r="113" spans="1:12" ht="15" customHeight="1" x14ac:dyDescent="0.25">
      <c r="A113" s="253" t="s">
        <v>28</v>
      </c>
      <c r="B113" s="253"/>
      <c r="C113" s="253"/>
      <c r="D113" s="253"/>
      <c r="E113" s="253"/>
      <c r="F113" s="253"/>
      <c r="G113" s="253"/>
      <c r="H113" s="353">
        <f>SUM(H111:I112)</f>
        <v>103.99409662867996</v>
      </c>
      <c r="I113" s="353"/>
      <c r="J113" s="16"/>
      <c r="K113" s="16"/>
    </row>
    <row r="114" spans="1:12" ht="15" customHeight="1" x14ac:dyDescent="0.25">
      <c r="A114" s="354"/>
      <c r="B114" s="354"/>
      <c r="C114" s="354"/>
      <c r="D114" s="354"/>
      <c r="E114" s="354"/>
      <c r="F114" s="354"/>
      <c r="G114" s="354"/>
      <c r="H114" s="354"/>
      <c r="I114" s="354"/>
      <c r="J114" s="16"/>
      <c r="K114" s="16"/>
    </row>
    <row r="115" spans="1:12" ht="15" customHeight="1" x14ac:dyDescent="0.25">
      <c r="A115" s="284" t="s">
        <v>138</v>
      </c>
      <c r="B115" s="285"/>
      <c r="C115" s="285"/>
      <c r="D115" s="285"/>
      <c r="E115" s="285"/>
      <c r="F115" s="285"/>
      <c r="G115" s="285"/>
      <c r="H115" s="285"/>
      <c r="I115" s="286"/>
      <c r="J115" s="16"/>
      <c r="K115" s="16"/>
    </row>
    <row r="116" spans="1:12" ht="15" customHeight="1" x14ac:dyDescent="0.25">
      <c r="A116" s="43">
        <v>6</v>
      </c>
      <c r="B116" s="338" t="s">
        <v>139</v>
      </c>
      <c r="C116" s="338"/>
      <c r="D116" s="338"/>
      <c r="E116" s="338"/>
      <c r="F116" s="338"/>
      <c r="G116" s="338"/>
      <c r="H116" s="43" t="s">
        <v>75</v>
      </c>
      <c r="I116" s="43" t="s">
        <v>56</v>
      </c>
      <c r="J116" s="16"/>
      <c r="K116" s="16"/>
    </row>
    <row r="117" spans="1:12" ht="15" customHeight="1" x14ac:dyDescent="0.25">
      <c r="A117" s="28" t="s">
        <v>34</v>
      </c>
      <c r="B117" s="252" t="s">
        <v>140</v>
      </c>
      <c r="C117" s="252"/>
      <c r="D117" s="252"/>
      <c r="E117" s="252"/>
      <c r="F117" s="252"/>
      <c r="G117" s="252"/>
      <c r="H117" s="208">
        <v>0.03</v>
      </c>
      <c r="I117" s="39">
        <f>$H$133*H117</f>
        <v>149.02931557209374</v>
      </c>
      <c r="J117" s="16"/>
      <c r="K117" s="16"/>
      <c r="L117" s="56"/>
    </row>
    <row r="118" spans="1:12" ht="15" customHeight="1" x14ac:dyDescent="0.25">
      <c r="A118" s="28" t="s">
        <v>36</v>
      </c>
      <c r="B118" s="252" t="s">
        <v>141</v>
      </c>
      <c r="C118" s="252"/>
      <c r="D118" s="252"/>
      <c r="E118" s="252"/>
      <c r="F118" s="252"/>
      <c r="G118" s="252"/>
      <c r="H118" s="208">
        <v>6.7900000000000002E-2</v>
      </c>
      <c r="I118" s="39">
        <f>($H$133+I117)*H118</f>
        <v>347.42210810551734</v>
      </c>
      <c r="J118" s="16"/>
      <c r="K118" s="16"/>
      <c r="L118" s="55"/>
    </row>
    <row r="119" spans="1:12" ht="15" customHeight="1" x14ac:dyDescent="0.25">
      <c r="A119" s="28" t="s">
        <v>39</v>
      </c>
      <c r="B119" s="252" t="s">
        <v>142</v>
      </c>
      <c r="C119" s="252"/>
      <c r="D119" s="252"/>
      <c r="E119" s="252"/>
      <c r="F119" s="252"/>
      <c r="G119" s="252"/>
      <c r="H119" s="38">
        <f>SUM(H120:H122)</f>
        <v>0.14250000000000002</v>
      </c>
      <c r="I119" s="152">
        <f>((H133+I117+I118)/(1-H119))*H119</f>
        <v>908.02749485889797</v>
      </c>
      <c r="J119" s="16"/>
      <c r="K119" s="16"/>
    </row>
    <row r="120" spans="1:12" ht="15" customHeight="1" x14ac:dyDescent="0.25">
      <c r="A120" s="344" t="s">
        <v>143</v>
      </c>
      <c r="B120" s="344"/>
      <c r="C120" s="351" t="s">
        <v>144</v>
      </c>
      <c r="D120" s="29" t="s">
        <v>145</v>
      </c>
      <c r="E120" s="30"/>
      <c r="F120" s="30"/>
      <c r="G120" s="32"/>
      <c r="H120" s="208">
        <v>1.6500000000000001E-2</v>
      </c>
      <c r="I120" s="152">
        <f>((H133+I117+I118)/(1-H119))*H120</f>
        <v>105.14002572050397</v>
      </c>
      <c r="J120" s="16"/>
      <c r="K120" s="16"/>
    </row>
    <row r="121" spans="1:12" ht="15" customHeight="1" x14ac:dyDescent="0.25">
      <c r="A121" s="344" t="s">
        <v>146</v>
      </c>
      <c r="B121" s="344"/>
      <c r="C121" s="352"/>
      <c r="D121" s="29" t="s">
        <v>147</v>
      </c>
      <c r="E121" s="30"/>
      <c r="F121" s="30"/>
      <c r="G121" s="32"/>
      <c r="H121" s="208">
        <v>7.5999999999999998E-2</v>
      </c>
      <c r="I121" s="152">
        <f>((H133+I117+I118)/(1-H119))*H121</f>
        <v>484.2813305914122</v>
      </c>
      <c r="J121" s="16"/>
      <c r="K121" s="16"/>
    </row>
    <row r="122" spans="1:12" ht="15" customHeight="1" x14ac:dyDescent="0.25">
      <c r="A122" s="344" t="s">
        <v>148</v>
      </c>
      <c r="B122" s="344"/>
      <c r="C122" s="40" t="s">
        <v>149</v>
      </c>
      <c r="D122" s="29" t="s">
        <v>150</v>
      </c>
      <c r="E122" s="30"/>
      <c r="F122" s="30"/>
      <c r="G122" s="32"/>
      <c r="H122" s="38">
        <v>0.05</v>
      </c>
      <c r="I122" s="152">
        <f>((H133+I117+I118)/(1-H119))*H122</f>
        <v>318.60613854698175</v>
      </c>
      <c r="J122" s="16"/>
      <c r="K122" s="16"/>
    </row>
    <row r="123" spans="1:12" ht="15" customHeight="1" x14ac:dyDescent="0.25">
      <c r="A123" s="253" t="s">
        <v>28</v>
      </c>
      <c r="B123" s="253"/>
      <c r="C123" s="253"/>
      <c r="D123" s="253"/>
      <c r="E123" s="253"/>
      <c r="F123" s="253"/>
      <c r="G123" s="253"/>
      <c r="H123" s="42">
        <f>H119+H118+H117</f>
        <v>0.24040000000000003</v>
      </c>
      <c r="I123" s="153">
        <f>SUM(I117:I119)</f>
        <v>1404.4789185365089</v>
      </c>
      <c r="J123" s="16"/>
      <c r="K123" s="16"/>
    </row>
    <row r="124" spans="1:12" ht="15" customHeight="1" x14ac:dyDescent="0.25">
      <c r="A124" s="356"/>
      <c r="B124" s="356"/>
      <c r="C124" s="356"/>
      <c r="D124" s="356"/>
      <c r="E124" s="356"/>
      <c r="F124" s="356"/>
      <c r="G124" s="356"/>
      <c r="H124" s="356"/>
      <c r="I124" s="356"/>
      <c r="J124" s="16"/>
      <c r="K124" s="16"/>
    </row>
    <row r="125" spans="1:12" ht="15" customHeight="1" x14ac:dyDescent="0.25">
      <c r="A125" s="254" t="s">
        <v>151</v>
      </c>
      <c r="B125" s="254"/>
      <c r="C125" s="254"/>
      <c r="D125" s="254"/>
      <c r="E125" s="254"/>
      <c r="F125" s="254"/>
      <c r="G125" s="254"/>
      <c r="H125" s="254"/>
      <c r="I125" s="254"/>
      <c r="J125" s="16"/>
      <c r="K125" s="16"/>
    </row>
    <row r="126" spans="1:12" ht="15" customHeight="1" x14ac:dyDescent="0.25">
      <c r="A126" s="357"/>
      <c r="B126" s="357"/>
      <c r="C126" s="357"/>
      <c r="D126" s="357"/>
      <c r="E126" s="357"/>
      <c r="F126" s="357"/>
      <c r="G126" s="357"/>
      <c r="H126" s="357"/>
      <c r="I126" s="357"/>
      <c r="J126" s="16"/>
      <c r="K126" s="16"/>
    </row>
    <row r="127" spans="1:12" ht="15" customHeight="1" x14ac:dyDescent="0.25">
      <c r="A127" s="253" t="s">
        <v>152</v>
      </c>
      <c r="B127" s="253"/>
      <c r="C127" s="253"/>
      <c r="D127" s="253"/>
      <c r="E127" s="253"/>
      <c r="F127" s="253"/>
      <c r="G127" s="253"/>
      <c r="H127" s="253" t="s">
        <v>56</v>
      </c>
      <c r="I127" s="253"/>
      <c r="J127" s="16"/>
      <c r="K127" s="16"/>
    </row>
    <row r="128" spans="1:12" ht="15" customHeight="1" x14ac:dyDescent="0.25">
      <c r="A128" s="28" t="s">
        <v>34</v>
      </c>
      <c r="B128" s="252" t="s">
        <v>153</v>
      </c>
      <c r="C128" s="252"/>
      <c r="D128" s="252"/>
      <c r="E128" s="252"/>
      <c r="F128" s="252"/>
      <c r="G128" s="252"/>
      <c r="H128" s="255">
        <f>H34</f>
        <v>2485.9</v>
      </c>
      <c r="I128" s="255"/>
      <c r="J128" s="16"/>
      <c r="K128" s="16"/>
    </row>
    <row r="129" spans="1:11" ht="15" customHeight="1" x14ac:dyDescent="0.25">
      <c r="A129" s="28" t="s">
        <v>36</v>
      </c>
      <c r="B129" s="252" t="s">
        <v>154</v>
      </c>
      <c r="C129" s="252"/>
      <c r="D129" s="252"/>
      <c r="E129" s="252"/>
      <c r="F129" s="252"/>
      <c r="G129" s="252"/>
      <c r="H129" s="255">
        <f>H72</f>
        <v>2061.3972429599999</v>
      </c>
      <c r="I129" s="255"/>
      <c r="J129" s="16"/>
      <c r="K129" s="16"/>
    </row>
    <row r="130" spans="1:11" ht="15" customHeight="1" x14ac:dyDescent="0.25">
      <c r="A130" s="28" t="s">
        <v>39</v>
      </c>
      <c r="B130" s="252" t="s">
        <v>155</v>
      </c>
      <c r="C130" s="252"/>
      <c r="D130" s="252"/>
      <c r="E130" s="252"/>
      <c r="F130" s="252"/>
      <c r="G130" s="252"/>
      <c r="H130" s="255">
        <f>H82</f>
        <v>163.01289250000002</v>
      </c>
      <c r="I130" s="255"/>
      <c r="J130" s="16"/>
      <c r="K130" s="16"/>
    </row>
    <row r="131" spans="1:11" ht="15" customHeight="1" x14ac:dyDescent="0.25">
      <c r="A131" s="28" t="s">
        <v>41</v>
      </c>
      <c r="B131" s="252" t="s">
        <v>156</v>
      </c>
      <c r="C131" s="252"/>
      <c r="D131" s="252"/>
      <c r="E131" s="252"/>
      <c r="F131" s="252"/>
      <c r="G131" s="252"/>
      <c r="H131" s="255">
        <f>H107</f>
        <v>153.33962031444443</v>
      </c>
      <c r="I131" s="255"/>
      <c r="J131" s="16"/>
      <c r="K131" s="16"/>
    </row>
    <row r="132" spans="1:11" ht="15" customHeight="1" x14ac:dyDescent="0.25">
      <c r="A132" s="28" t="s">
        <v>64</v>
      </c>
      <c r="B132" s="252" t="s">
        <v>157</v>
      </c>
      <c r="C132" s="252"/>
      <c r="D132" s="252"/>
      <c r="E132" s="252"/>
      <c r="F132" s="252"/>
      <c r="G132" s="252"/>
      <c r="H132" s="255">
        <f>H113</f>
        <v>103.99409662867996</v>
      </c>
      <c r="I132" s="255"/>
      <c r="J132" s="16"/>
      <c r="K132" s="16"/>
    </row>
    <row r="133" spans="1:11" ht="15" customHeight="1" x14ac:dyDescent="0.25">
      <c r="A133" s="253" t="s">
        <v>158</v>
      </c>
      <c r="B133" s="253"/>
      <c r="C133" s="253"/>
      <c r="D133" s="253"/>
      <c r="E133" s="253"/>
      <c r="F133" s="253"/>
      <c r="G133" s="253"/>
      <c r="H133" s="353">
        <f>SUM(H128:I132)</f>
        <v>4967.6438524031246</v>
      </c>
      <c r="I133" s="353"/>
      <c r="J133" s="16"/>
      <c r="K133" s="16"/>
    </row>
    <row r="134" spans="1:11" ht="15" customHeight="1" x14ac:dyDescent="0.25">
      <c r="A134" s="28" t="s">
        <v>66</v>
      </c>
      <c r="B134" s="252" t="s">
        <v>159</v>
      </c>
      <c r="C134" s="252"/>
      <c r="D134" s="252"/>
      <c r="E134" s="252"/>
      <c r="F134" s="252"/>
      <c r="G134" s="252"/>
      <c r="H134" s="255">
        <f>I123</f>
        <v>1404.4789185365089</v>
      </c>
      <c r="I134" s="255"/>
      <c r="J134" s="16"/>
      <c r="K134" s="16"/>
    </row>
    <row r="135" spans="1:11" ht="15" customHeight="1" x14ac:dyDescent="0.25">
      <c r="A135" s="253" t="s">
        <v>160</v>
      </c>
      <c r="B135" s="253"/>
      <c r="C135" s="253"/>
      <c r="D135" s="253"/>
      <c r="E135" s="253"/>
      <c r="F135" s="253"/>
      <c r="G135" s="253"/>
      <c r="H135" s="251">
        <f>(H133+H134)</f>
        <v>6372.1227709396335</v>
      </c>
      <c r="I135" s="251"/>
      <c r="J135" s="16"/>
      <c r="K135" s="16"/>
    </row>
    <row r="136" spans="1:11" ht="15" customHeight="1" x14ac:dyDescent="0.25">
      <c r="A136" s="356"/>
      <c r="B136" s="356"/>
      <c r="C136" s="356"/>
      <c r="D136" s="356"/>
      <c r="E136" s="356"/>
      <c r="F136" s="356"/>
      <c r="G136" s="356"/>
      <c r="H136" s="356"/>
      <c r="I136" s="356"/>
      <c r="J136" s="16"/>
      <c r="K136" s="16"/>
    </row>
    <row r="137" spans="1:11" ht="15" hidden="1" customHeight="1" x14ac:dyDescent="0.25"/>
    <row r="138" spans="1:11" ht="15" hidden="1" customHeight="1" x14ac:dyDescent="0.25"/>
    <row r="139" spans="1:11" ht="15" hidden="1" customHeight="1" x14ac:dyDescent="0.25">
      <c r="B139" s="13" t="s">
        <v>161</v>
      </c>
      <c r="C139" s="12">
        <v>4.1999999999999997E-3</v>
      </c>
    </row>
    <row r="140" spans="1:11" ht="15" hidden="1" customHeight="1" x14ac:dyDescent="0.25">
      <c r="B140" s="13" t="s">
        <v>141</v>
      </c>
      <c r="C140" s="12">
        <v>4.0000000000000001E-3</v>
      </c>
    </row>
    <row r="141" spans="1:11" ht="15" hidden="1" customHeight="1" x14ac:dyDescent="0.25">
      <c r="B141" s="11"/>
      <c r="C141" s="10">
        <f>SUM(C139:C140)</f>
        <v>8.199999999999999E-3</v>
      </c>
    </row>
    <row r="142" spans="1:11" ht="15" hidden="1" customHeight="1" x14ac:dyDescent="0.25"/>
    <row r="143" spans="1:11" ht="15" hidden="1" customHeight="1" x14ac:dyDescent="0.25">
      <c r="C143" s="9" t="e">
        <v>#REF!</v>
      </c>
    </row>
    <row r="144" spans="1:11" ht="15" hidden="1" customHeight="1" x14ac:dyDescent="0.25"/>
    <row r="145" spans="1:11" ht="15" customHeight="1" x14ac:dyDescent="0.25">
      <c r="A145" s="254" t="s">
        <v>162</v>
      </c>
      <c r="B145" s="254"/>
      <c r="C145" s="254"/>
      <c r="D145" s="254"/>
      <c r="E145" s="254"/>
      <c r="F145" s="254"/>
      <c r="G145" s="254"/>
      <c r="H145" s="254"/>
      <c r="I145" s="254"/>
      <c r="K145" s="50"/>
    </row>
    <row r="146" spans="1:11" ht="15" customHeight="1" x14ac:dyDescent="0.25">
      <c r="A146" s="130"/>
      <c r="B146" s="130"/>
      <c r="C146" s="130"/>
      <c r="D146" s="130"/>
      <c r="E146" s="130"/>
      <c r="F146" s="130"/>
      <c r="G146" s="130"/>
      <c r="H146" s="130"/>
      <c r="I146" s="130"/>
    </row>
    <row r="147" spans="1:11" ht="15" customHeight="1" x14ac:dyDescent="0.25">
      <c r="A147" s="253" t="s">
        <v>163</v>
      </c>
      <c r="B147" s="253"/>
      <c r="C147" s="253"/>
      <c r="D147" s="253"/>
      <c r="E147" s="253"/>
      <c r="F147" s="253"/>
      <c r="G147" s="253"/>
      <c r="H147" s="253" t="s">
        <v>56</v>
      </c>
      <c r="I147" s="253"/>
    </row>
    <row r="148" spans="1:11" ht="15" customHeight="1" x14ac:dyDescent="0.25">
      <c r="A148" s="28" t="s">
        <v>34</v>
      </c>
      <c r="B148" s="252" t="s">
        <v>164</v>
      </c>
      <c r="C148" s="252"/>
      <c r="D148" s="252"/>
      <c r="E148" s="252"/>
      <c r="F148" s="252"/>
      <c r="G148" s="252"/>
      <c r="H148" s="255">
        <f>I39</f>
        <v>207.07547</v>
      </c>
      <c r="I148" s="255"/>
    </row>
    <row r="149" spans="1:11" ht="15" customHeight="1" x14ac:dyDescent="0.25">
      <c r="A149" s="28" t="s">
        <v>36</v>
      </c>
      <c r="B149" s="252" t="s">
        <v>223</v>
      </c>
      <c r="C149" s="252"/>
      <c r="D149" s="252"/>
      <c r="E149" s="252"/>
      <c r="F149" s="252"/>
      <c r="G149" s="252"/>
      <c r="H149" s="255">
        <f>I40</f>
        <v>276.21111111111111</v>
      </c>
      <c r="I149" s="255"/>
    </row>
    <row r="150" spans="1:11" ht="15" customHeight="1" x14ac:dyDescent="0.25">
      <c r="A150" s="28" t="s">
        <v>39</v>
      </c>
      <c r="B150" s="252" t="s">
        <v>165</v>
      </c>
      <c r="C150" s="252"/>
      <c r="D150" s="252"/>
      <c r="E150" s="252"/>
      <c r="F150" s="252"/>
      <c r="G150" s="252"/>
      <c r="H150" s="294">
        <f>H82</f>
        <v>163.01289250000002</v>
      </c>
      <c r="I150" s="295"/>
    </row>
    <row r="151" spans="1:11" ht="15" customHeight="1" x14ac:dyDescent="0.25">
      <c r="A151" s="28" t="s">
        <v>41</v>
      </c>
      <c r="B151" s="252" t="s">
        <v>217</v>
      </c>
      <c r="C151" s="252"/>
      <c r="D151" s="252"/>
      <c r="E151" s="252"/>
      <c r="F151" s="252"/>
      <c r="G151" s="252"/>
      <c r="H151" s="294">
        <f>I101</f>
        <v>153.33962031444443</v>
      </c>
      <c r="I151" s="295"/>
    </row>
    <row r="152" spans="1:11" ht="15" customHeight="1" x14ac:dyDescent="0.25">
      <c r="A152" s="348" t="s">
        <v>166</v>
      </c>
      <c r="B152" s="349"/>
      <c r="C152" s="349"/>
      <c r="D152" s="349"/>
      <c r="E152" s="349"/>
      <c r="F152" s="349"/>
      <c r="G152" s="350"/>
      <c r="H152" s="361">
        <f>SUM(H148:I151)</f>
        <v>799.63909392555558</v>
      </c>
      <c r="I152" s="362"/>
    </row>
  </sheetData>
  <mergeCells count="172">
    <mergeCell ref="J76:J81"/>
    <mergeCell ref="J88:J92"/>
    <mergeCell ref="A136:I136"/>
    <mergeCell ref="B134:G134"/>
    <mergeCell ref="H134:I134"/>
    <mergeCell ref="A135:G135"/>
    <mergeCell ref="H135:I135"/>
    <mergeCell ref="B132:G132"/>
    <mergeCell ref="H132:I132"/>
    <mergeCell ref="A133:G133"/>
    <mergeCell ref="H133:I133"/>
    <mergeCell ref="B130:G130"/>
    <mergeCell ref="H130:I130"/>
    <mergeCell ref="B131:G131"/>
    <mergeCell ref="H131:I131"/>
    <mergeCell ref="H127:I127"/>
    <mergeCell ref="B128:G128"/>
    <mergeCell ref="H128:I128"/>
    <mergeCell ref="B129:G129"/>
    <mergeCell ref="H129:I129"/>
    <mergeCell ref="B116:G116"/>
    <mergeCell ref="B112:G112"/>
    <mergeCell ref="H112:I112"/>
    <mergeCell ref="A122:B122"/>
    <mergeCell ref="A123:G123"/>
    <mergeCell ref="A124:I124"/>
    <mergeCell ref="A125:I125"/>
    <mergeCell ref="A126:I126"/>
    <mergeCell ref="A127:G127"/>
    <mergeCell ref="B117:G117"/>
    <mergeCell ref="B118:G118"/>
    <mergeCell ref="B119:G119"/>
    <mergeCell ref="A120:B120"/>
    <mergeCell ref="C120:C121"/>
    <mergeCell ref="A121:B121"/>
    <mergeCell ref="A83:I83"/>
    <mergeCell ref="A73:I73"/>
    <mergeCell ref="A74:I74"/>
    <mergeCell ref="A102:I102"/>
    <mergeCell ref="A103:I103"/>
    <mergeCell ref="A104:I104"/>
    <mergeCell ref="A84:I84"/>
    <mergeCell ref="A85:I85"/>
    <mergeCell ref="A108:I108"/>
    <mergeCell ref="H105:I105"/>
    <mergeCell ref="H106:I106"/>
    <mergeCell ref="H107:I107"/>
    <mergeCell ref="B71:G71"/>
    <mergeCell ref="H71:I71"/>
    <mergeCell ref="A72:G72"/>
    <mergeCell ref="H72:I72"/>
    <mergeCell ref="B69:G69"/>
    <mergeCell ref="H69:I69"/>
    <mergeCell ref="B70:G70"/>
    <mergeCell ref="H70:I70"/>
    <mergeCell ref="H82:I82"/>
    <mergeCell ref="A65:I65"/>
    <mergeCell ref="A66:I66"/>
    <mergeCell ref="A67:I67"/>
    <mergeCell ref="B68:G68"/>
    <mergeCell ref="H68:I68"/>
    <mergeCell ref="B62:G62"/>
    <mergeCell ref="H62:I62"/>
    <mergeCell ref="H63:I63"/>
    <mergeCell ref="A64:G64"/>
    <mergeCell ref="H64:I64"/>
    <mergeCell ref="A59:A60"/>
    <mergeCell ref="B59:C60"/>
    <mergeCell ref="H59:I60"/>
    <mergeCell ref="B61:G61"/>
    <mergeCell ref="H61:I61"/>
    <mergeCell ref="B56:G56"/>
    <mergeCell ref="H56:I56"/>
    <mergeCell ref="A57:A58"/>
    <mergeCell ref="B57:B58"/>
    <mergeCell ref="H57:I57"/>
    <mergeCell ref="H58:I58"/>
    <mergeCell ref="B50:G50"/>
    <mergeCell ref="B51:G51"/>
    <mergeCell ref="B52:G52"/>
    <mergeCell ref="A53:G53"/>
    <mergeCell ref="A54:I54"/>
    <mergeCell ref="A55:I55"/>
    <mergeCell ref="B44:G44"/>
    <mergeCell ref="B45:G45"/>
    <mergeCell ref="B46:G46"/>
    <mergeCell ref="B47:G47"/>
    <mergeCell ref="B48:G48"/>
    <mergeCell ref="B49:G49"/>
    <mergeCell ref="B39:G39"/>
    <mergeCell ref="B40:G40"/>
    <mergeCell ref="A42:I42"/>
    <mergeCell ref="A43:I43"/>
    <mergeCell ref="A34:G34"/>
    <mergeCell ref="H34:I34"/>
    <mergeCell ref="A35:I35"/>
    <mergeCell ref="A36:I36"/>
    <mergeCell ref="A37:I37"/>
    <mergeCell ref="B32:G32"/>
    <mergeCell ref="H32:I32"/>
    <mergeCell ref="B33:G33"/>
    <mergeCell ref="H33:I33"/>
    <mergeCell ref="B30:G30"/>
    <mergeCell ref="H30:I30"/>
    <mergeCell ref="B31:G31"/>
    <mergeCell ref="H31:I31"/>
    <mergeCell ref="B38:G38"/>
    <mergeCell ref="B27:G27"/>
    <mergeCell ref="H27:I27"/>
    <mergeCell ref="H28:I28"/>
    <mergeCell ref="F29:G29"/>
    <mergeCell ref="H29:I29"/>
    <mergeCell ref="B23:G23"/>
    <mergeCell ref="H23:I23"/>
    <mergeCell ref="A24:I24"/>
    <mergeCell ref="A25:I25"/>
    <mergeCell ref="B26:G26"/>
    <mergeCell ref="H26:I26"/>
    <mergeCell ref="B21:G21"/>
    <mergeCell ref="H21:I21"/>
    <mergeCell ref="B22:G22"/>
    <mergeCell ref="H22:I22"/>
    <mergeCell ref="C15:I15"/>
    <mergeCell ref="A16:I16"/>
    <mergeCell ref="A17:I17"/>
    <mergeCell ref="A18:I18"/>
    <mergeCell ref="B19:G19"/>
    <mergeCell ref="H19:I19"/>
    <mergeCell ref="B14:G14"/>
    <mergeCell ref="H14:I14"/>
    <mergeCell ref="B8:F8"/>
    <mergeCell ref="G8:I8"/>
    <mergeCell ref="B9:F9"/>
    <mergeCell ref="G9:I9"/>
    <mergeCell ref="B10:F10"/>
    <mergeCell ref="G10:I10"/>
    <mergeCell ref="B20:G20"/>
    <mergeCell ref="H20:I20"/>
    <mergeCell ref="A1:I1"/>
    <mergeCell ref="A2:I2"/>
    <mergeCell ref="C3:I3"/>
    <mergeCell ref="C4:D4"/>
    <mergeCell ref="A6:I6"/>
    <mergeCell ref="A7:I7"/>
    <mergeCell ref="G11:I11"/>
    <mergeCell ref="A12:I12"/>
    <mergeCell ref="B13:G13"/>
    <mergeCell ref="H13:I13"/>
    <mergeCell ref="B151:G151"/>
    <mergeCell ref="H151:I151"/>
    <mergeCell ref="A152:G152"/>
    <mergeCell ref="H152:I152"/>
    <mergeCell ref="A98:G98"/>
    <mergeCell ref="A101:G101"/>
    <mergeCell ref="A145:I145"/>
    <mergeCell ref="A147:G147"/>
    <mergeCell ref="H147:I147"/>
    <mergeCell ref="B148:G148"/>
    <mergeCell ref="H148:I148"/>
    <mergeCell ref="B149:G149"/>
    <mergeCell ref="H149:I149"/>
    <mergeCell ref="B150:G150"/>
    <mergeCell ref="H150:I150"/>
    <mergeCell ref="A109:I109"/>
    <mergeCell ref="B110:G110"/>
    <mergeCell ref="H110:I110"/>
    <mergeCell ref="B111:G111"/>
    <mergeCell ref="H111:I111"/>
    <mergeCell ref="A113:G113"/>
    <mergeCell ref="H113:I113"/>
    <mergeCell ref="A114:I114"/>
    <mergeCell ref="A115:I115"/>
  </mergeCells>
  <dataValidations count="1">
    <dataValidation allowBlank="1" sqref="A1 A125" xr:uid="{ACAC6464-9C47-4666-B83C-AEFA454EB852}"/>
  </dataValidations>
  <printOptions horizontalCentered="1"/>
  <pageMargins left="7.874015748031496E-2" right="7.874015748031496E-2" top="1.7716535433070868" bottom="1.3779527559055118" header="0.31496062992125984" footer="0.31496062992125984"/>
  <pageSetup paperSize="9" scale="83" orientation="portrait" r:id="rId1"/>
  <rowBreaks count="2" manualBreakCount="2">
    <brk id="53" max="8" man="1"/>
    <brk id="113" max="8" man="1"/>
  </rowBreaks>
  <legacy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D3CCB5-0D9A-4ECB-A115-8F6F8A6A3DF9}">
  <sheetPr>
    <tabColor theme="4"/>
  </sheetPr>
  <dimension ref="A1:Q152"/>
  <sheetViews>
    <sheetView showGridLines="0" topLeftCell="A88" zoomScaleNormal="100" zoomScaleSheetLayoutView="100" workbookViewId="0">
      <selection activeCell="H111" sqref="H111:I112"/>
    </sheetView>
  </sheetViews>
  <sheetFormatPr defaultColWidth="9.140625" defaultRowHeight="15" customHeight="1" x14ac:dyDescent="0.25"/>
  <cols>
    <col min="1" max="1" width="3.140625" style="8" customWidth="1"/>
    <col min="2" max="2" width="16.5703125" style="7" customWidth="1"/>
    <col min="3" max="3" width="17.85546875" style="7" customWidth="1"/>
    <col min="4" max="4" width="11.85546875" style="7" customWidth="1"/>
    <col min="5" max="5" width="12.85546875" style="7" bestFit="1" customWidth="1"/>
    <col min="6" max="6" width="12.140625" style="7" bestFit="1" customWidth="1"/>
    <col min="7" max="7" width="14.42578125" style="7" bestFit="1" customWidth="1"/>
    <col min="8" max="8" width="10.28515625" style="7" customWidth="1"/>
    <col min="9" max="9" width="13.28515625" style="7" customWidth="1"/>
    <col min="10" max="10" width="1.42578125" style="6" customWidth="1"/>
    <col min="11" max="11" width="9.140625" style="6" customWidth="1"/>
    <col min="12" max="12" width="12.7109375" style="6" bestFit="1" customWidth="1"/>
    <col min="13" max="13" width="10" style="6" bestFit="1" customWidth="1"/>
    <col min="14" max="14" width="10.5703125" style="6" bestFit="1" customWidth="1"/>
    <col min="15" max="16" width="9.140625" style="6"/>
    <col min="17" max="17" width="10" style="6" bestFit="1" customWidth="1"/>
    <col min="18" max="16384" width="9.140625" style="6"/>
  </cols>
  <sheetData>
    <row r="1" spans="1:11" ht="15" customHeight="1" x14ac:dyDescent="0.25">
      <c r="A1" s="268" t="s">
        <v>29</v>
      </c>
      <c r="B1" s="268"/>
      <c r="C1" s="268"/>
      <c r="D1" s="268"/>
      <c r="E1" s="268"/>
      <c r="F1" s="268"/>
      <c r="G1" s="268"/>
      <c r="H1" s="268"/>
      <c r="I1" s="268"/>
      <c r="J1" s="16"/>
      <c r="K1" s="16"/>
    </row>
    <row r="2" spans="1:11" ht="15" customHeight="1" x14ac:dyDescent="0.25">
      <c r="A2" s="269"/>
      <c r="B2" s="269"/>
      <c r="C2" s="269"/>
      <c r="D2" s="269"/>
      <c r="E2" s="269"/>
      <c r="F2" s="269"/>
      <c r="G2" s="269"/>
      <c r="H2" s="269"/>
      <c r="I2" s="269"/>
      <c r="J2" s="16"/>
      <c r="K2" s="16"/>
    </row>
    <row r="3" spans="1:11" ht="15" customHeight="1" x14ac:dyDescent="0.25">
      <c r="A3" s="19"/>
      <c r="B3" s="20" t="s">
        <v>30</v>
      </c>
      <c r="C3" s="270"/>
      <c r="D3" s="270"/>
      <c r="E3" s="270"/>
      <c r="F3" s="270"/>
      <c r="G3" s="270"/>
      <c r="H3" s="270"/>
      <c r="I3" s="270"/>
      <c r="J3" s="16"/>
      <c r="K3" s="16"/>
    </row>
    <row r="4" spans="1:11" ht="15" customHeight="1" x14ac:dyDescent="0.25">
      <c r="A4" s="19"/>
      <c r="B4" s="21" t="s">
        <v>31</v>
      </c>
      <c r="C4" s="271"/>
      <c r="D4" s="271"/>
      <c r="E4" s="21"/>
      <c r="F4" s="21"/>
      <c r="G4" s="21"/>
      <c r="H4" s="21"/>
      <c r="I4" s="21"/>
      <c r="J4" s="16"/>
      <c r="K4" s="16"/>
    </row>
    <row r="5" spans="1:11" ht="15" customHeight="1" x14ac:dyDescent="0.25">
      <c r="A5" s="19"/>
      <c r="B5" s="20" t="s">
        <v>32</v>
      </c>
      <c r="C5" s="22"/>
      <c r="D5" s="21"/>
      <c r="E5" s="21"/>
      <c r="F5" s="21"/>
      <c r="G5" s="21"/>
      <c r="H5" s="21"/>
      <c r="I5" s="21"/>
      <c r="J5" s="16"/>
      <c r="K5" s="16"/>
    </row>
    <row r="6" spans="1:11" ht="4.5" customHeight="1" x14ac:dyDescent="0.25">
      <c r="A6" s="269"/>
      <c r="B6" s="269"/>
      <c r="C6" s="269"/>
      <c r="D6" s="269"/>
      <c r="E6" s="269"/>
      <c r="F6" s="269"/>
      <c r="G6" s="269"/>
      <c r="H6" s="269"/>
      <c r="I6" s="269"/>
      <c r="J6" s="16"/>
      <c r="K6" s="16"/>
    </row>
    <row r="7" spans="1:11" ht="15" customHeight="1" x14ac:dyDescent="0.25">
      <c r="A7" s="272" t="s">
        <v>33</v>
      </c>
      <c r="B7" s="272"/>
      <c r="C7" s="272"/>
      <c r="D7" s="272"/>
      <c r="E7" s="272"/>
      <c r="F7" s="272"/>
      <c r="G7" s="272"/>
      <c r="H7" s="272"/>
      <c r="I7" s="272"/>
      <c r="J7" s="16"/>
      <c r="K7" s="16"/>
    </row>
    <row r="8" spans="1:11" ht="15" customHeight="1" x14ac:dyDescent="0.25">
      <c r="A8" s="23" t="s">
        <v>34</v>
      </c>
      <c r="B8" s="256" t="s">
        <v>35</v>
      </c>
      <c r="C8" s="256"/>
      <c r="D8" s="256"/>
      <c r="E8" s="256"/>
      <c r="F8" s="256"/>
      <c r="G8" s="258"/>
      <c r="H8" s="259"/>
      <c r="I8" s="259"/>
      <c r="J8" s="16"/>
      <c r="K8" s="16"/>
    </row>
    <row r="9" spans="1:11" ht="15" customHeight="1" x14ac:dyDescent="0.25">
      <c r="A9" s="23" t="s">
        <v>36</v>
      </c>
      <c r="B9" s="256" t="s">
        <v>37</v>
      </c>
      <c r="C9" s="256"/>
      <c r="D9" s="256"/>
      <c r="E9" s="256"/>
      <c r="F9" s="256"/>
      <c r="G9" s="260" t="s">
        <v>38</v>
      </c>
      <c r="H9" s="261"/>
      <c r="I9" s="262"/>
      <c r="J9" s="16"/>
      <c r="K9" s="16"/>
    </row>
    <row r="10" spans="1:11" ht="15" customHeight="1" x14ac:dyDescent="0.25">
      <c r="A10" s="24" t="s">
        <v>39</v>
      </c>
      <c r="B10" s="263" t="s">
        <v>40</v>
      </c>
      <c r="C10" s="264"/>
      <c r="D10" s="264"/>
      <c r="E10" s="264"/>
      <c r="F10" s="264"/>
      <c r="G10" s="259"/>
      <c r="H10" s="259"/>
      <c r="I10" s="259"/>
      <c r="J10" s="16"/>
      <c r="K10" s="16"/>
    </row>
    <row r="11" spans="1:11" ht="15" customHeight="1" x14ac:dyDescent="0.25">
      <c r="A11" s="23" t="s">
        <v>41</v>
      </c>
      <c r="B11" s="25" t="s">
        <v>42</v>
      </c>
      <c r="C11" s="26"/>
      <c r="D11" s="26"/>
      <c r="E11" s="26"/>
      <c r="F11" s="26"/>
      <c r="G11" s="259">
        <v>30</v>
      </c>
      <c r="H11" s="259"/>
      <c r="I11" s="259"/>
      <c r="J11" s="16"/>
      <c r="K11" s="16"/>
    </row>
    <row r="12" spans="1:11" ht="15" customHeight="1" x14ac:dyDescent="0.25">
      <c r="A12" s="272" t="s">
        <v>43</v>
      </c>
      <c r="B12" s="272"/>
      <c r="C12" s="272"/>
      <c r="D12" s="272"/>
      <c r="E12" s="272"/>
      <c r="F12" s="272"/>
      <c r="G12" s="272"/>
      <c r="H12" s="272"/>
      <c r="I12" s="272"/>
      <c r="J12" s="16"/>
      <c r="K12" s="16"/>
    </row>
    <row r="13" spans="1:11" ht="15" customHeight="1" x14ac:dyDescent="0.25">
      <c r="A13" s="23">
        <v>1</v>
      </c>
      <c r="B13" s="256" t="s">
        <v>44</v>
      </c>
      <c r="C13" s="256"/>
      <c r="D13" s="256"/>
      <c r="E13" s="256"/>
      <c r="F13" s="256"/>
      <c r="G13" s="256"/>
      <c r="H13" s="259" t="s">
        <v>6</v>
      </c>
      <c r="I13" s="259"/>
      <c r="J13" s="16"/>
      <c r="K13" s="16"/>
    </row>
    <row r="14" spans="1:11" ht="15" customHeight="1" x14ac:dyDescent="0.25">
      <c r="A14" s="23">
        <v>2</v>
      </c>
      <c r="B14" s="256" t="s">
        <v>45</v>
      </c>
      <c r="C14" s="256"/>
      <c r="D14" s="256"/>
      <c r="E14" s="256"/>
      <c r="F14" s="256"/>
      <c r="G14" s="256"/>
      <c r="H14" s="257">
        <v>1</v>
      </c>
      <c r="I14" s="257"/>
      <c r="J14" s="16"/>
      <c r="K14" s="16"/>
    </row>
    <row r="15" spans="1:11" ht="15" customHeight="1" x14ac:dyDescent="0.25">
      <c r="A15" s="23">
        <v>3</v>
      </c>
      <c r="B15" s="25" t="s">
        <v>46</v>
      </c>
      <c r="C15" s="277" t="s">
        <v>13</v>
      </c>
      <c r="D15" s="277"/>
      <c r="E15" s="277"/>
      <c r="F15" s="277"/>
      <c r="G15" s="277"/>
      <c r="H15" s="277"/>
      <c r="I15" s="277"/>
      <c r="J15" s="16"/>
      <c r="K15" s="16"/>
    </row>
    <row r="16" spans="1:11" ht="15" customHeight="1" x14ac:dyDescent="0.25">
      <c r="A16" s="269"/>
      <c r="B16" s="269"/>
      <c r="C16" s="269"/>
      <c r="D16" s="269"/>
      <c r="E16" s="269"/>
      <c r="F16" s="269"/>
      <c r="G16" s="269"/>
      <c r="H16" s="269"/>
      <c r="I16" s="269"/>
      <c r="J16" s="16"/>
      <c r="K16" s="16"/>
    </row>
    <row r="17" spans="1:14" ht="15" customHeight="1" x14ac:dyDescent="0.25">
      <c r="A17" s="272" t="s">
        <v>47</v>
      </c>
      <c r="B17" s="272"/>
      <c r="C17" s="272"/>
      <c r="D17" s="272"/>
      <c r="E17" s="272"/>
      <c r="F17" s="272"/>
      <c r="G17" s="272"/>
      <c r="H17" s="272"/>
      <c r="I17" s="272"/>
      <c r="J17" s="16"/>
      <c r="K17" s="16"/>
    </row>
    <row r="18" spans="1:14" ht="15" customHeight="1" x14ac:dyDescent="0.25">
      <c r="A18" s="278" t="s">
        <v>48</v>
      </c>
      <c r="B18" s="278"/>
      <c r="C18" s="278"/>
      <c r="D18" s="278"/>
      <c r="E18" s="278"/>
      <c r="F18" s="278"/>
      <c r="G18" s="278"/>
      <c r="H18" s="278"/>
      <c r="I18" s="278"/>
      <c r="J18" s="16"/>
      <c r="K18" s="16"/>
    </row>
    <row r="19" spans="1:14" x14ac:dyDescent="0.25">
      <c r="A19" s="27">
        <v>1</v>
      </c>
      <c r="B19" s="265" t="s">
        <v>49</v>
      </c>
      <c r="C19" s="265"/>
      <c r="D19" s="265"/>
      <c r="E19" s="265"/>
      <c r="F19" s="265"/>
      <c r="G19" s="265"/>
      <c r="H19" s="275"/>
      <c r="I19" s="276"/>
      <c r="J19" s="16"/>
      <c r="K19" s="16"/>
    </row>
    <row r="20" spans="1:14" ht="15" customHeight="1" x14ac:dyDescent="0.25">
      <c r="A20" s="27">
        <v>2</v>
      </c>
      <c r="B20" s="265" t="s">
        <v>50</v>
      </c>
      <c r="C20" s="265"/>
      <c r="D20" s="265"/>
      <c r="E20" s="265"/>
      <c r="F20" s="265"/>
      <c r="G20" s="265"/>
      <c r="H20" s="266"/>
      <c r="I20" s="267"/>
      <c r="J20" s="16"/>
      <c r="K20" s="16"/>
    </row>
    <row r="21" spans="1:14" ht="15" customHeight="1" x14ac:dyDescent="0.25">
      <c r="A21" s="27">
        <v>3</v>
      </c>
      <c r="B21" s="265" t="s">
        <v>51</v>
      </c>
      <c r="C21" s="265"/>
      <c r="D21" s="265"/>
      <c r="E21" s="265"/>
      <c r="F21" s="265"/>
      <c r="G21" s="265"/>
      <c r="H21" s="273">
        <v>2485.9</v>
      </c>
      <c r="I21" s="274"/>
      <c r="J21" s="16"/>
      <c r="K21" s="16"/>
    </row>
    <row r="22" spans="1:14" x14ac:dyDescent="0.25">
      <c r="A22" s="27">
        <v>4</v>
      </c>
      <c r="B22" s="265" t="s">
        <v>52</v>
      </c>
      <c r="C22" s="265"/>
      <c r="D22" s="265"/>
      <c r="E22" s="265"/>
      <c r="F22" s="265"/>
      <c r="G22" s="265"/>
      <c r="H22" s="275"/>
      <c r="I22" s="276"/>
      <c r="J22" s="16"/>
      <c r="K22" s="16"/>
    </row>
    <row r="23" spans="1:14" ht="15" customHeight="1" x14ac:dyDescent="0.25">
      <c r="A23" s="27">
        <v>5</v>
      </c>
      <c r="B23" s="265" t="s">
        <v>53</v>
      </c>
      <c r="C23" s="265"/>
      <c r="D23" s="265"/>
      <c r="E23" s="265"/>
      <c r="F23" s="265"/>
      <c r="G23" s="265"/>
      <c r="H23" s="281" t="s">
        <v>224</v>
      </c>
      <c r="I23" s="282"/>
      <c r="J23" s="16"/>
      <c r="K23" s="16"/>
    </row>
    <row r="24" spans="1:14" ht="15" customHeight="1" x14ac:dyDescent="0.25">
      <c r="A24" s="283"/>
      <c r="B24" s="283"/>
      <c r="C24" s="283"/>
      <c r="D24" s="283"/>
      <c r="E24" s="283"/>
      <c r="F24" s="283"/>
      <c r="G24" s="283"/>
      <c r="H24" s="283"/>
      <c r="I24" s="283"/>
      <c r="J24" s="16"/>
      <c r="K24" s="16"/>
    </row>
    <row r="25" spans="1:14" ht="15" customHeight="1" x14ac:dyDescent="0.25">
      <c r="A25" s="284" t="s">
        <v>54</v>
      </c>
      <c r="B25" s="285"/>
      <c r="C25" s="285"/>
      <c r="D25" s="285"/>
      <c r="E25" s="285"/>
      <c r="F25" s="285"/>
      <c r="G25" s="285"/>
      <c r="H25" s="285"/>
      <c r="I25" s="286"/>
      <c r="J25" s="16"/>
      <c r="K25" s="16"/>
      <c r="M25" s="50"/>
    </row>
    <row r="26" spans="1:14" ht="15" customHeight="1" x14ac:dyDescent="0.25">
      <c r="A26" s="44">
        <v>1</v>
      </c>
      <c r="B26" s="287" t="s">
        <v>55</v>
      </c>
      <c r="C26" s="287"/>
      <c r="D26" s="287"/>
      <c r="E26" s="287"/>
      <c r="F26" s="287"/>
      <c r="G26" s="287"/>
      <c r="H26" s="375" t="s">
        <v>56</v>
      </c>
      <c r="I26" s="375"/>
      <c r="J26" s="16"/>
      <c r="K26" s="16"/>
      <c r="M26" s="50"/>
    </row>
    <row r="27" spans="1:14" ht="15" customHeight="1" x14ac:dyDescent="0.25">
      <c r="A27" s="27" t="s">
        <v>34</v>
      </c>
      <c r="B27" s="256" t="s">
        <v>57</v>
      </c>
      <c r="C27" s="256"/>
      <c r="D27" s="256"/>
      <c r="E27" s="256"/>
      <c r="F27" s="256"/>
      <c r="G27" s="256"/>
      <c r="H27" s="374">
        <f>H21</f>
        <v>2485.9</v>
      </c>
      <c r="I27" s="374"/>
      <c r="J27" s="16"/>
      <c r="K27" s="16"/>
    </row>
    <row r="28" spans="1:14" ht="15" customHeight="1" x14ac:dyDescent="0.25">
      <c r="A28" s="28" t="s">
        <v>36</v>
      </c>
      <c r="B28" s="29" t="s">
        <v>58</v>
      </c>
      <c r="C28" s="30"/>
      <c r="D28" s="31" t="s">
        <v>59</v>
      </c>
      <c r="E28" s="31" t="s">
        <v>62</v>
      </c>
      <c r="F28" s="30"/>
      <c r="G28" s="32"/>
      <c r="H28" s="255">
        <f>IF(E28="N",0,H27*0.3)</f>
        <v>0</v>
      </c>
      <c r="I28" s="255"/>
      <c r="J28" s="16"/>
      <c r="K28" s="16"/>
    </row>
    <row r="29" spans="1:14" ht="15" customHeight="1" x14ac:dyDescent="0.25">
      <c r="A29" s="28" t="s">
        <v>39</v>
      </c>
      <c r="B29" s="29" t="s">
        <v>61</v>
      </c>
      <c r="C29" s="30"/>
      <c r="D29" s="31" t="s">
        <v>59</v>
      </c>
      <c r="E29" s="31" t="s">
        <v>62</v>
      </c>
      <c r="F29" s="279"/>
      <c r="G29" s="280"/>
      <c r="H29" s="295"/>
      <c r="I29" s="255"/>
      <c r="J29" s="16"/>
      <c r="K29" s="16"/>
      <c r="N29" s="57"/>
    </row>
    <row r="30" spans="1:14" ht="15" customHeight="1" x14ac:dyDescent="0.25">
      <c r="A30" s="27" t="s">
        <v>41</v>
      </c>
      <c r="B30" s="289" t="s">
        <v>63</v>
      </c>
      <c r="C30" s="290"/>
      <c r="D30" s="290"/>
      <c r="E30" s="290"/>
      <c r="F30" s="290"/>
      <c r="G30" s="291"/>
      <c r="H30" s="255"/>
      <c r="I30" s="255"/>
      <c r="J30" s="16"/>
      <c r="K30" s="16"/>
    </row>
    <row r="31" spans="1:14" ht="15" customHeight="1" x14ac:dyDescent="0.25">
      <c r="A31" s="27" t="s">
        <v>64</v>
      </c>
      <c r="B31" s="289" t="s">
        <v>65</v>
      </c>
      <c r="C31" s="290"/>
      <c r="D31" s="290"/>
      <c r="E31" s="290"/>
      <c r="F31" s="290"/>
      <c r="G31" s="291"/>
      <c r="H31" s="255"/>
      <c r="I31" s="255"/>
      <c r="J31" s="16"/>
      <c r="K31" s="16"/>
    </row>
    <row r="32" spans="1:14" ht="15" customHeight="1" x14ac:dyDescent="0.25">
      <c r="A32" s="23" t="s">
        <v>66</v>
      </c>
      <c r="B32" s="288" t="s">
        <v>67</v>
      </c>
      <c r="C32" s="288"/>
      <c r="D32" s="288"/>
      <c r="E32" s="288"/>
      <c r="F32" s="288"/>
      <c r="G32" s="288"/>
      <c r="H32" s="372"/>
      <c r="I32" s="372"/>
      <c r="J32" s="16"/>
      <c r="K32" s="16"/>
    </row>
    <row r="33" spans="1:17" ht="15" customHeight="1" x14ac:dyDescent="0.25">
      <c r="A33" s="27" t="s">
        <v>68</v>
      </c>
      <c r="B33" s="265" t="s">
        <v>69</v>
      </c>
      <c r="C33" s="265"/>
      <c r="D33" s="265"/>
      <c r="E33" s="265"/>
      <c r="F33" s="265"/>
      <c r="G33" s="265"/>
      <c r="H33" s="373"/>
      <c r="I33" s="373"/>
      <c r="J33" s="16"/>
      <c r="K33" s="16"/>
    </row>
    <row r="34" spans="1:17" ht="15" customHeight="1" x14ac:dyDescent="0.25">
      <c r="A34" s="278" t="s">
        <v>70</v>
      </c>
      <c r="B34" s="278"/>
      <c r="C34" s="278"/>
      <c r="D34" s="278"/>
      <c r="E34" s="278"/>
      <c r="F34" s="278"/>
      <c r="G34" s="278"/>
      <c r="H34" s="327">
        <f>SUM(H27:I33)</f>
        <v>2485.9</v>
      </c>
      <c r="I34" s="327"/>
      <c r="J34" s="16"/>
      <c r="K34" s="16"/>
    </row>
    <row r="35" spans="1:17" ht="15" customHeight="1" x14ac:dyDescent="0.25">
      <c r="A35" s="283"/>
      <c r="B35" s="283"/>
      <c r="C35" s="283"/>
      <c r="D35" s="283"/>
      <c r="E35" s="283"/>
      <c r="F35" s="283"/>
      <c r="G35" s="283"/>
      <c r="H35" s="283"/>
      <c r="I35" s="283"/>
      <c r="J35" s="16"/>
      <c r="K35" s="16"/>
      <c r="L35" s="55"/>
      <c r="N35" s="55"/>
    </row>
    <row r="36" spans="1:17" ht="15" customHeight="1" x14ac:dyDescent="0.25">
      <c r="A36" s="284" t="s">
        <v>71</v>
      </c>
      <c r="B36" s="285"/>
      <c r="C36" s="285"/>
      <c r="D36" s="285"/>
      <c r="E36" s="285"/>
      <c r="F36" s="285"/>
      <c r="G36" s="285"/>
      <c r="H36" s="285"/>
      <c r="I36" s="286"/>
      <c r="J36" s="16"/>
      <c r="K36" s="16"/>
      <c r="Q36" s="55"/>
    </row>
    <row r="37" spans="1:17" ht="15" customHeight="1" x14ac:dyDescent="0.25">
      <c r="A37" s="287" t="s">
        <v>72</v>
      </c>
      <c r="B37" s="287"/>
      <c r="C37" s="287"/>
      <c r="D37" s="287"/>
      <c r="E37" s="287"/>
      <c r="F37" s="287"/>
      <c r="G37" s="287"/>
      <c r="H37" s="287"/>
      <c r="I37" s="287"/>
      <c r="J37" s="16"/>
      <c r="K37" s="16"/>
      <c r="L37" s="61"/>
    </row>
    <row r="38" spans="1:17" ht="15" customHeight="1" x14ac:dyDescent="0.25">
      <c r="A38" s="44" t="s">
        <v>73</v>
      </c>
      <c r="B38" s="302" t="s">
        <v>74</v>
      </c>
      <c r="C38" s="303"/>
      <c r="D38" s="303"/>
      <c r="E38" s="303"/>
      <c r="F38" s="303"/>
      <c r="G38" s="304"/>
      <c r="H38" s="44" t="s">
        <v>75</v>
      </c>
      <c r="I38" s="47" t="s">
        <v>56</v>
      </c>
      <c r="J38" s="16"/>
      <c r="K38" s="16"/>
      <c r="N38" s="59"/>
    </row>
    <row r="39" spans="1:17" ht="15" customHeight="1" x14ac:dyDescent="0.25">
      <c r="A39" s="27" t="s">
        <v>34</v>
      </c>
      <c r="B39" s="305" t="s">
        <v>76</v>
      </c>
      <c r="C39" s="306"/>
      <c r="D39" s="306"/>
      <c r="E39" s="306"/>
      <c r="F39" s="306"/>
      <c r="G39" s="307"/>
      <c r="H39" s="64">
        <v>8.3299999999999999E-2</v>
      </c>
      <c r="I39" s="34">
        <f>H34*H39</f>
        <v>207.07547</v>
      </c>
      <c r="J39" s="16"/>
      <c r="K39" s="17"/>
      <c r="L39" s="60"/>
      <c r="M39" s="60"/>
      <c r="N39" s="59"/>
      <c r="O39" s="14"/>
    </row>
    <row r="40" spans="1:17" ht="15" customHeight="1" x14ac:dyDescent="0.25">
      <c r="A40" s="27" t="s">
        <v>36</v>
      </c>
      <c r="B40" s="305" t="s">
        <v>77</v>
      </c>
      <c r="C40" s="306"/>
      <c r="D40" s="306"/>
      <c r="E40" s="306"/>
      <c r="F40" s="306"/>
      <c r="G40" s="307"/>
      <c r="H40" s="64">
        <f>0.0833333333333333+0.0277777777777778</f>
        <v>0.1111111111111111</v>
      </c>
      <c r="I40" s="34">
        <f>H34*H40</f>
        <v>276.21111111111111</v>
      </c>
      <c r="J40" s="16"/>
      <c r="K40" s="17"/>
      <c r="L40" s="60"/>
      <c r="M40" s="60"/>
      <c r="N40" s="59"/>
      <c r="O40" s="14"/>
    </row>
    <row r="41" spans="1:17" ht="15" customHeight="1" x14ac:dyDescent="0.25">
      <c r="A41" s="63" t="s">
        <v>78</v>
      </c>
      <c r="B41" s="62"/>
      <c r="C41" s="62"/>
      <c r="D41" s="62"/>
      <c r="E41" s="62"/>
      <c r="F41" s="62"/>
      <c r="G41" s="62"/>
      <c r="H41" s="69">
        <f>SUM(H39:H40)</f>
        <v>0.19441111111111109</v>
      </c>
      <c r="I41" s="68">
        <f>SUM(I39:I40)</f>
        <v>483.2865811111111</v>
      </c>
      <c r="J41" s="16"/>
      <c r="K41" s="16"/>
      <c r="L41" s="55"/>
      <c r="N41" s="55"/>
    </row>
    <row r="42" spans="1:17" ht="15" customHeight="1" x14ac:dyDescent="0.25">
      <c r="A42" s="308" t="s">
        <v>79</v>
      </c>
      <c r="B42" s="308"/>
      <c r="C42" s="308"/>
      <c r="D42" s="308"/>
      <c r="E42" s="308"/>
      <c r="F42" s="308"/>
      <c r="G42" s="308"/>
      <c r="H42" s="308"/>
      <c r="I42" s="308"/>
      <c r="J42" s="16"/>
      <c r="K42" s="16"/>
      <c r="L42" s="55"/>
    </row>
    <row r="43" spans="1:17" ht="15" customHeight="1" x14ac:dyDescent="0.25">
      <c r="A43" s="287" t="s">
        <v>80</v>
      </c>
      <c r="B43" s="287"/>
      <c r="C43" s="287"/>
      <c r="D43" s="287"/>
      <c r="E43" s="287"/>
      <c r="F43" s="287"/>
      <c r="G43" s="287"/>
      <c r="H43" s="287"/>
      <c r="I43" s="287"/>
      <c r="J43" s="16"/>
      <c r="K43" s="16"/>
    </row>
    <row r="44" spans="1:17" ht="15" customHeight="1" x14ac:dyDescent="0.25">
      <c r="A44" s="44" t="s">
        <v>81</v>
      </c>
      <c r="B44" s="287" t="s">
        <v>82</v>
      </c>
      <c r="C44" s="287"/>
      <c r="D44" s="287"/>
      <c r="E44" s="287"/>
      <c r="F44" s="287"/>
      <c r="G44" s="287"/>
      <c r="H44" s="44" t="s">
        <v>75</v>
      </c>
      <c r="I44" s="47" t="s">
        <v>56</v>
      </c>
      <c r="J44" s="16"/>
      <c r="K44" s="16"/>
      <c r="N44" s="55"/>
    </row>
    <row r="45" spans="1:17" ht="15" customHeight="1" x14ac:dyDescent="0.25">
      <c r="A45" s="27" t="s">
        <v>34</v>
      </c>
      <c r="B45" s="265" t="s">
        <v>83</v>
      </c>
      <c r="C45" s="265"/>
      <c r="D45" s="265"/>
      <c r="E45" s="265"/>
      <c r="F45" s="265"/>
      <c r="G45" s="265"/>
      <c r="H45" s="35">
        <v>0.2</v>
      </c>
      <c r="I45" s="36">
        <f>($H$34+$I$41)*H45</f>
        <v>593.83731622222228</v>
      </c>
      <c r="J45" s="16"/>
      <c r="K45" s="16"/>
      <c r="P45" s="57"/>
    </row>
    <row r="46" spans="1:17" ht="15" customHeight="1" x14ac:dyDescent="0.25">
      <c r="A46" s="27" t="s">
        <v>36</v>
      </c>
      <c r="B46" s="265" t="s">
        <v>84</v>
      </c>
      <c r="C46" s="265"/>
      <c r="D46" s="265"/>
      <c r="E46" s="265"/>
      <c r="F46" s="265"/>
      <c r="G46" s="265"/>
      <c r="H46" s="35">
        <v>2.5000000000000001E-2</v>
      </c>
      <c r="I46" s="36">
        <f t="shared" ref="I46:I52" si="0">($H$34+$I$41)*H46</f>
        <v>74.229664527777786</v>
      </c>
      <c r="J46" s="16"/>
      <c r="K46" s="16"/>
      <c r="O46" s="55"/>
    </row>
    <row r="47" spans="1:17" ht="15" customHeight="1" x14ac:dyDescent="0.25">
      <c r="A47" s="37" t="s">
        <v>39</v>
      </c>
      <c r="B47" s="265" t="s">
        <v>85</v>
      </c>
      <c r="C47" s="265"/>
      <c r="D47" s="265"/>
      <c r="E47" s="265"/>
      <c r="F47" s="265"/>
      <c r="G47" s="265"/>
      <c r="H47" s="205">
        <v>0.03</v>
      </c>
      <c r="I47" s="36">
        <f t="shared" si="0"/>
        <v>89.075597433333328</v>
      </c>
      <c r="J47" s="16"/>
      <c r="K47" s="16"/>
      <c r="L47" s="55"/>
    </row>
    <row r="48" spans="1:17" ht="15" customHeight="1" x14ac:dyDescent="0.25">
      <c r="A48" s="37" t="s">
        <v>41</v>
      </c>
      <c r="B48" s="265" t="s">
        <v>86</v>
      </c>
      <c r="C48" s="265"/>
      <c r="D48" s="265"/>
      <c r="E48" s="265"/>
      <c r="F48" s="265"/>
      <c r="G48" s="265"/>
      <c r="H48" s="35">
        <v>1.4999999999999999E-2</v>
      </c>
      <c r="I48" s="36">
        <f>($H$34+$I$41)*H48</f>
        <v>44.537798716666664</v>
      </c>
      <c r="J48" s="16"/>
      <c r="K48" s="16"/>
      <c r="L48" s="55"/>
    </row>
    <row r="49" spans="1:15" ht="15" customHeight="1" x14ac:dyDescent="0.25">
      <c r="A49" s="27" t="s">
        <v>64</v>
      </c>
      <c r="B49" s="265" t="s">
        <v>87</v>
      </c>
      <c r="C49" s="265"/>
      <c r="D49" s="265"/>
      <c r="E49" s="265"/>
      <c r="F49" s="265"/>
      <c r="G49" s="265"/>
      <c r="H49" s="53">
        <v>0.01</v>
      </c>
      <c r="I49" s="36">
        <f t="shared" si="0"/>
        <v>29.691865811111111</v>
      </c>
      <c r="J49" s="16"/>
      <c r="K49" s="16"/>
    </row>
    <row r="50" spans="1:15" ht="15" customHeight="1" x14ac:dyDescent="0.25">
      <c r="A50" s="27" t="s">
        <v>66</v>
      </c>
      <c r="B50" s="265" t="s">
        <v>88</v>
      </c>
      <c r="C50" s="265"/>
      <c r="D50" s="265"/>
      <c r="E50" s="265"/>
      <c r="F50" s="265"/>
      <c r="G50" s="265"/>
      <c r="H50" s="35">
        <v>6.0000000000000001E-3</v>
      </c>
      <c r="I50" s="36">
        <f t="shared" si="0"/>
        <v>17.815119486666667</v>
      </c>
      <c r="J50" s="16"/>
      <c r="K50" s="16"/>
    </row>
    <row r="51" spans="1:15" ht="15" customHeight="1" x14ac:dyDescent="0.25">
      <c r="A51" s="27" t="s">
        <v>68</v>
      </c>
      <c r="B51" s="265" t="s">
        <v>89</v>
      </c>
      <c r="C51" s="265"/>
      <c r="D51" s="265"/>
      <c r="E51" s="265"/>
      <c r="F51" s="265"/>
      <c r="G51" s="265"/>
      <c r="H51" s="35">
        <v>2E-3</v>
      </c>
      <c r="I51" s="36">
        <f t="shared" si="0"/>
        <v>5.9383731622222227</v>
      </c>
      <c r="J51" s="16"/>
      <c r="K51" s="16"/>
    </row>
    <row r="52" spans="1:15" ht="15" customHeight="1" x14ac:dyDescent="0.25">
      <c r="A52" s="27" t="s">
        <v>90</v>
      </c>
      <c r="B52" s="265" t="s">
        <v>91</v>
      </c>
      <c r="C52" s="265"/>
      <c r="D52" s="265"/>
      <c r="E52" s="265"/>
      <c r="F52" s="265"/>
      <c r="G52" s="265"/>
      <c r="H52" s="53">
        <v>0.08</v>
      </c>
      <c r="I52" s="36">
        <f t="shared" si="0"/>
        <v>237.53492648888889</v>
      </c>
      <c r="J52" s="16"/>
      <c r="K52" s="16"/>
    </row>
    <row r="53" spans="1:15" ht="15" customHeight="1" x14ac:dyDescent="0.25">
      <c r="A53" s="278" t="s">
        <v>28</v>
      </c>
      <c r="B53" s="278"/>
      <c r="C53" s="278"/>
      <c r="D53" s="278"/>
      <c r="E53" s="278"/>
      <c r="F53" s="278"/>
      <c r="G53" s="278"/>
      <c r="H53" s="49">
        <f>SUM(H45:H52)</f>
        <v>0.36800000000000005</v>
      </c>
      <c r="I53" s="48">
        <f>SUM(I45:I52)</f>
        <v>1092.6606618488888</v>
      </c>
      <c r="J53" s="16"/>
      <c r="K53" s="16"/>
    </row>
    <row r="54" spans="1:15" ht="15" customHeight="1" x14ac:dyDescent="0.25">
      <c r="A54" s="308"/>
      <c r="B54" s="308"/>
      <c r="C54" s="308"/>
      <c r="D54" s="308"/>
      <c r="E54" s="308"/>
      <c r="F54" s="308"/>
      <c r="G54" s="308"/>
      <c r="H54" s="308"/>
      <c r="I54" s="308"/>
      <c r="J54" s="16"/>
      <c r="K54" s="16"/>
    </row>
    <row r="55" spans="1:15" ht="15" customHeight="1" x14ac:dyDescent="0.25">
      <c r="A55" s="311" t="s">
        <v>92</v>
      </c>
      <c r="B55" s="312"/>
      <c r="C55" s="312"/>
      <c r="D55" s="312"/>
      <c r="E55" s="312"/>
      <c r="F55" s="312"/>
      <c r="G55" s="312"/>
      <c r="H55" s="312"/>
      <c r="I55" s="313"/>
      <c r="J55" s="16"/>
      <c r="K55" s="16"/>
    </row>
    <row r="56" spans="1:15" ht="15" customHeight="1" x14ac:dyDescent="0.25">
      <c r="A56" s="44" t="s">
        <v>93</v>
      </c>
      <c r="B56" s="287" t="s">
        <v>94</v>
      </c>
      <c r="C56" s="287"/>
      <c r="D56" s="287"/>
      <c r="E56" s="287"/>
      <c r="F56" s="287"/>
      <c r="G56" s="287"/>
      <c r="H56" s="278" t="s">
        <v>56</v>
      </c>
      <c r="I56" s="278"/>
      <c r="J56" s="16"/>
      <c r="K56" s="16"/>
    </row>
    <row r="57" spans="1:15" ht="15" customHeight="1" x14ac:dyDescent="0.25">
      <c r="A57" s="314" t="s">
        <v>34</v>
      </c>
      <c r="B57" s="314" t="s">
        <v>95</v>
      </c>
      <c r="C57" s="27" t="s">
        <v>96</v>
      </c>
      <c r="D57" s="27" t="s">
        <v>97</v>
      </c>
      <c r="E57" s="27" t="s">
        <v>98</v>
      </c>
      <c r="F57" s="27" t="s">
        <v>99</v>
      </c>
      <c r="G57" s="27" t="s">
        <v>100</v>
      </c>
      <c r="H57" s="316">
        <f>D58*E58*F58</f>
        <v>195.8</v>
      </c>
      <c r="I57" s="317"/>
      <c r="J57" s="16"/>
      <c r="K57" s="16"/>
    </row>
    <row r="58" spans="1:15" ht="15" customHeight="1" x14ac:dyDescent="0.25">
      <c r="A58" s="315"/>
      <c r="B58" s="315"/>
      <c r="C58" s="27" t="s">
        <v>60</v>
      </c>
      <c r="D58" s="33">
        <v>4.45</v>
      </c>
      <c r="E58" s="27">
        <v>2</v>
      </c>
      <c r="F58" s="27">
        <v>22</v>
      </c>
      <c r="G58" s="33">
        <f>H27*0.06</f>
        <v>149.154</v>
      </c>
      <c r="H58" s="318">
        <f>IF(C58="N",0,IF(D58*E58*F58-(H27*6%)&lt;0,0,D58*E58*F58-(H27*6%)))</f>
        <v>46.646000000000015</v>
      </c>
      <c r="I58" s="319"/>
      <c r="J58" s="16"/>
      <c r="K58" s="16"/>
    </row>
    <row r="59" spans="1:15" ht="15" customHeight="1" x14ac:dyDescent="0.25">
      <c r="A59" s="314" t="s">
        <v>36</v>
      </c>
      <c r="B59" s="328" t="s">
        <v>101</v>
      </c>
      <c r="C59" s="329"/>
      <c r="D59" s="27" t="s">
        <v>96</v>
      </c>
      <c r="E59" s="27" t="s">
        <v>97</v>
      </c>
      <c r="F59" s="27" t="s">
        <v>99</v>
      </c>
      <c r="G59" s="27" t="s">
        <v>100</v>
      </c>
      <c r="H59" s="332">
        <f>IF(D60="N",0,(E60*F60)-G60)</f>
        <v>465.3</v>
      </c>
      <c r="I59" s="333"/>
      <c r="J59" s="16"/>
      <c r="K59" s="16"/>
      <c r="O59" s="55"/>
    </row>
    <row r="60" spans="1:15" ht="15" customHeight="1" x14ac:dyDescent="0.25">
      <c r="A60" s="315"/>
      <c r="B60" s="330"/>
      <c r="C60" s="331"/>
      <c r="D60" s="27" t="s">
        <v>60</v>
      </c>
      <c r="E60" s="206">
        <v>23.5</v>
      </c>
      <c r="F60" s="27">
        <v>22</v>
      </c>
      <c r="G60" s="33">
        <f>E60*F60*0.1</f>
        <v>51.7</v>
      </c>
      <c r="H60" s="334"/>
      <c r="I60" s="335"/>
      <c r="J60" s="16"/>
      <c r="K60" s="16"/>
      <c r="O60" s="55"/>
    </row>
    <row r="61" spans="1:15" ht="15" customHeight="1" x14ac:dyDescent="0.25">
      <c r="A61" s="54" t="s">
        <v>39</v>
      </c>
      <c r="B61" s="367" t="s">
        <v>102</v>
      </c>
      <c r="C61" s="368"/>
      <c r="D61" s="368"/>
      <c r="E61" s="368"/>
      <c r="F61" s="368"/>
      <c r="G61" s="369"/>
      <c r="H61" s="323">
        <v>0</v>
      </c>
      <c r="I61" s="324"/>
      <c r="J61" s="16"/>
      <c r="K61" s="16"/>
      <c r="O61" s="55"/>
    </row>
    <row r="62" spans="1:15" ht="15" customHeight="1" x14ac:dyDescent="0.25">
      <c r="A62" s="54" t="s">
        <v>41</v>
      </c>
      <c r="B62" s="367" t="s">
        <v>103</v>
      </c>
      <c r="C62" s="368"/>
      <c r="D62" s="368"/>
      <c r="E62" s="368"/>
      <c r="F62" s="368"/>
      <c r="G62" s="369"/>
      <c r="H62" s="323">
        <v>0</v>
      </c>
      <c r="I62" s="324"/>
      <c r="J62" s="16"/>
      <c r="K62" s="16"/>
      <c r="O62" s="55"/>
    </row>
    <row r="63" spans="1:15" ht="15" customHeight="1" x14ac:dyDescent="0.25">
      <c r="A63" s="54" t="s">
        <v>64</v>
      </c>
      <c r="B63" s="97" t="s">
        <v>104</v>
      </c>
      <c r="C63" s="98"/>
      <c r="D63" s="98"/>
      <c r="E63" s="98"/>
      <c r="F63" s="98"/>
      <c r="G63" s="99"/>
      <c r="H63" s="325">
        <v>20.149999999999999</v>
      </c>
      <c r="I63" s="326"/>
      <c r="J63" s="16"/>
      <c r="K63" s="16"/>
      <c r="O63" s="55"/>
    </row>
    <row r="64" spans="1:15" ht="15" customHeight="1" x14ac:dyDescent="0.25">
      <c r="A64" s="278" t="s">
        <v>78</v>
      </c>
      <c r="B64" s="278"/>
      <c r="C64" s="278"/>
      <c r="D64" s="278"/>
      <c r="E64" s="278"/>
      <c r="F64" s="278"/>
      <c r="G64" s="278"/>
      <c r="H64" s="327">
        <f>SUM(H58:I63)</f>
        <v>532.096</v>
      </c>
      <c r="I64" s="327"/>
      <c r="J64" s="16"/>
      <c r="K64" s="16"/>
    </row>
    <row r="65" spans="1:15" ht="15" customHeight="1" x14ac:dyDescent="0.25">
      <c r="A65" s="269"/>
      <c r="B65" s="269"/>
      <c r="C65" s="269"/>
      <c r="D65" s="269"/>
      <c r="E65" s="269"/>
      <c r="F65" s="269"/>
      <c r="G65" s="269"/>
      <c r="H65" s="269"/>
      <c r="I65" s="269"/>
      <c r="J65" s="16"/>
      <c r="K65" s="16"/>
    </row>
    <row r="66" spans="1:15" ht="15" customHeight="1" x14ac:dyDescent="0.25">
      <c r="A66" s="336" t="s">
        <v>105</v>
      </c>
      <c r="B66" s="336"/>
      <c r="C66" s="336"/>
      <c r="D66" s="336"/>
      <c r="E66" s="336"/>
      <c r="F66" s="336"/>
      <c r="G66" s="336"/>
      <c r="H66" s="336"/>
      <c r="I66" s="336"/>
      <c r="J66" s="16"/>
      <c r="K66" s="16"/>
      <c r="N66" s="56"/>
    </row>
    <row r="67" spans="1:15" ht="15" customHeight="1" x14ac:dyDescent="0.25">
      <c r="A67" s="337"/>
      <c r="B67" s="337"/>
      <c r="C67" s="337"/>
      <c r="D67" s="337"/>
      <c r="E67" s="337"/>
      <c r="F67" s="337"/>
      <c r="G67" s="337"/>
      <c r="H67" s="337"/>
      <c r="I67" s="337"/>
      <c r="J67" s="16"/>
      <c r="K67" s="16"/>
      <c r="N67" s="55"/>
    </row>
    <row r="68" spans="1:15" ht="15" customHeight="1" x14ac:dyDescent="0.25">
      <c r="A68" s="43">
        <v>2</v>
      </c>
      <c r="B68" s="338" t="s">
        <v>106</v>
      </c>
      <c r="C68" s="338"/>
      <c r="D68" s="338"/>
      <c r="E68" s="338"/>
      <c r="F68" s="338"/>
      <c r="G68" s="338"/>
      <c r="H68" s="253" t="s">
        <v>56</v>
      </c>
      <c r="I68" s="253"/>
      <c r="J68" s="16"/>
      <c r="K68" s="16"/>
    </row>
    <row r="69" spans="1:15" ht="15" customHeight="1" x14ac:dyDescent="0.25">
      <c r="A69" s="28" t="s">
        <v>73</v>
      </c>
      <c r="B69" s="252" t="s">
        <v>107</v>
      </c>
      <c r="C69" s="252"/>
      <c r="D69" s="252"/>
      <c r="E69" s="252"/>
      <c r="F69" s="252"/>
      <c r="G69" s="252"/>
      <c r="H69" s="255">
        <f>I41</f>
        <v>483.2865811111111</v>
      </c>
      <c r="I69" s="255"/>
      <c r="J69" s="16"/>
      <c r="K69" s="18"/>
      <c r="L69" s="15"/>
      <c r="M69" s="15"/>
      <c r="N69" s="15"/>
      <c r="O69" s="15"/>
    </row>
    <row r="70" spans="1:15" ht="15" customHeight="1" x14ac:dyDescent="0.25">
      <c r="A70" s="28" t="s">
        <v>81</v>
      </c>
      <c r="B70" s="252" t="s">
        <v>82</v>
      </c>
      <c r="C70" s="252"/>
      <c r="D70" s="252"/>
      <c r="E70" s="252"/>
      <c r="F70" s="252"/>
      <c r="G70" s="252"/>
      <c r="H70" s="255">
        <f>I53</f>
        <v>1092.6606618488888</v>
      </c>
      <c r="I70" s="255"/>
      <c r="J70" s="16"/>
      <c r="K70" s="16"/>
    </row>
    <row r="71" spans="1:15" ht="15" customHeight="1" x14ac:dyDescent="0.25">
      <c r="A71" s="28" t="s">
        <v>93</v>
      </c>
      <c r="B71" s="252" t="s">
        <v>94</v>
      </c>
      <c r="C71" s="252"/>
      <c r="D71" s="252"/>
      <c r="E71" s="252"/>
      <c r="F71" s="252"/>
      <c r="G71" s="252"/>
      <c r="H71" s="255">
        <f>H64</f>
        <v>532.096</v>
      </c>
      <c r="I71" s="255"/>
      <c r="J71" s="16"/>
      <c r="K71" s="16"/>
    </row>
    <row r="72" spans="1:15" ht="15" customHeight="1" x14ac:dyDescent="0.25">
      <c r="A72" s="278" t="s">
        <v>78</v>
      </c>
      <c r="B72" s="278"/>
      <c r="C72" s="278"/>
      <c r="D72" s="278"/>
      <c r="E72" s="278"/>
      <c r="F72" s="278"/>
      <c r="G72" s="278"/>
      <c r="H72" s="327">
        <f>SUM(H69:I71)</f>
        <v>2108.04324296</v>
      </c>
      <c r="I72" s="327"/>
      <c r="J72" s="16"/>
      <c r="K72" s="16"/>
    </row>
    <row r="73" spans="1:15" ht="15" customHeight="1" x14ac:dyDescent="0.25">
      <c r="A73" s="339"/>
      <c r="B73" s="339"/>
      <c r="C73" s="339"/>
      <c r="D73" s="339"/>
      <c r="E73" s="339"/>
      <c r="F73" s="339"/>
      <c r="G73" s="339"/>
      <c r="H73" s="339"/>
      <c r="I73" s="339"/>
      <c r="J73" s="16"/>
      <c r="K73" s="16"/>
    </row>
    <row r="74" spans="1:15" ht="15" customHeight="1" x14ac:dyDescent="0.25">
      <c r="A74" s="284" t="s">
        <v>108</v>
      </c>
      <c r="B74" s="285"/>
      <c r="C74" s="285"/>
      <c r="D74" s="285"/>
      <c r="E74" s="285"/>
      <c r="F74" s="285"/>
      <c r="G74" s="285"/>
      <c r="H74" s="285"/>
      <c r="I74" s="286"/>
      <c r="J74" s="16"/>
      <c r="K74" s="16"/>
    </row>
    <row r="75" spans="1:15" ht="15" customHeight="1" x14ac:dyDescent="0.25">
      <c r="A75" s="44">
        <v>3</v>
      </c>
      <c r="B75" s="63" t="s">
        <v>109</v>
      </c>
      <c r="C75" s="62"/>
      <c r="D75" s="62"/>
      <c r="E75" s="62"/>
      <c r="F75" s="62"/>
      <c r="G75" s="62"/>
      <c r="H75" s="44" t="s">
        <v>75</v>
      </c>
      <c r="I75" s="47" t="s">
        <v>56</v>
      </c>
      <c r="J75" s="16"/>
      <c r="K75" s="16"/>
    </row>
    <row r="76" spans="1:15" ht="15" customHeight="1" x14ac:dyDescent="0.25">
      <c r="A76" s="27" t="s">
        <v>34</v>
      </c>
      <c r="B76" s="65" t="s">
        <v>110</v>
      </c>
      <c r="C76" s="66"/>
      <c r="D76" s="66"/>
      <c r="E76" s="66"/>
      <c r="F76" s="66"/>
      <c r="G76" s="66"/>
      <c r="H76" s="207">
        <f>0.05*(1+(1/12+1/12+1/36))/12</f>
        <v>4.9768518518518521E-3</v>
      </c>
      <c r="I76" s="36">
        <f>H76*$H$34</f>
        <v>12.371956018518519</v>
      </c>
      <c r="J76" s="355"/>
      <c r="K76" s="16"/>
    </row>
    <row r="77" spans="1:15" ht="15" customHeight="1" x14ac:dyDescent="0.25">
      <c r="A77" s="27" t="s">
        <v>36</v>
      </c>
      <c r="B77" s="65" t="s">
        <v>111</v>
      </c>
      <c r="C77" s="66"/>
      <c r="D77" s="66"/>
      <c r="E77" s="66"/>
      <c r="F77" s="66"/>
      <c r="G77" s="66"/>
      <c r="H77" s="207">
        <f>H76*0.08</f>
        <v>3.9814814814814818E-4</v>
      </c>
      <c r="I77" s="36">
        <f t="shared" ref="I77:I81" si="1">H77*$H$34</f>
        <v>0.98975648148148154</v>
      </c>
      <c r="J77" s="355"/>
      <c r="K77" s="16"/>
      <c r="L77" s="55"/>
    </row>
    <row r="78" spans="1:15" ht="15" customHeight="1" x14ac:dyDescent="0.25">
      <c r="A78" s="27" t="s">
        <v>39</v>
      </c>
      <c r="B78" s="65" t="s">
        <v>112</v>
      </c>
      <c r="C78" s="66"/>
      <c r="D78" s="66"/>
      <c r="E78" s="66"/>
      <c r="F78" s="66"/>
      <c r="G78" s="66"/>
      <c r="H78" s="207">
        <f>0.4*0.08*0.05</f>
        <v>1.6000000000000001E-3</v>
      </c>
      <c r="I78" s="36">
        <f t="shared" si="1"/>
        <v>3.9774400000000005</v>
      </c>
      <c r="J78" s="355"/>
      <c r="K78" s="16"/>
    </row>
    <row r="79" spans="1:15" ht="15" customHeight="1" x14ac:dyDescent="0.25">
      <c r="A79" s="27" t="s">
        <v>41</v>
      </c>
      <c r="B79" s="65" t="s">
        <v>113</v>
      </c>
      <c r="C79" s="66"/>
      <c r="D79" s="66"/>
      <c r="E79" s="66"/>
      <c r="F79" s="66"/>
      <c r="G79" s="66"/>
      <c r="H79" s="207">
        <f>7/30/12</f>
        <v>1.9444444444444445E-2</v>
      </c>
      <c r="I79" s="36">
        <f t="shared" si="1"/>
        <v>48.336944444444448</v>
      </c>
      <c r="J79" s="355"/>
      <c r="K79" s="16"/>
    </row>
    <row r="80" spans="1:15" ht="15" customHeight="1" x14ac:dyDescent="0.25">
      <c r="A80" s="27" t="s">
        <v>64</v>
      </c>
      <c r="B80" s="65" t="s">
        <v>114</v>
      </c>
      <c r="C80" s="66"/>
      <c r="D80" s="66"/>
      <c r="E80" s="66"/>
      <c r="F80" s="66"/>
      <c r="G80" s="66"/>
      <c r="H80" s="207">
        <f>H53*H79</f>
        <v>7.1555555555555565E-3</v>
      </c>
      <c r="I80" s="36">
        <f t="shared" si="1"/>
        <v>17.787995555555558</v>
      </c>
      <c r="J80" s="355"/>
      <c r="K80" s="16"/>
    </row>
    <row r="81" spans="1:15" ht="15" customHeight="1" x14ac:dyDescent="0.25">
      <c r="A81" s="27" t="s">
        <v>66</v>
      </c>
      <c r="B81" s="65" t="s">
        <v>116</v>
      </c>
      <c r="C81" s="66"/>
      <c r="D81" s="66"/>
      <c r="E81" s="66"/>
      <c r="F81" s="66"/>
      <c r="G81" s="66"/>
      <c r="H81" s="207">
        <f>0.4*0.08</f>
        <v>3.2000000000000001E-2</v>
      </c>
      <c r="I81" s="36">
        <f t="shared" si="1"/>
        <v>79.5488</v>
      </c>
      <c r="J81" s="355"/>
      <c r="K81" s="16"/>
    </row>
    <row r="82" spans="1:15" ht="15" customHeight="1" x14ac:dyDescent="0.25">
      <c r="A82" s="63" t="s">
        <v>78</v>
      </c>
      <c r="B82" s="62"/>
      <c r="C82" s="62"/>
      <c r="D82" s="62"/>
      <c r="E82" s="62"/>
      <c r="F82" s="62"/>
      <c r="G82" s="62"/>
      <c r="H82" s="327">
        <f>SUM(I76:I81)</f>
        <v>163.01289250000002</v>
      </c>
      <c r="I82" s="327"/>
      <c r="J82" s="16"/>
      <c r="K82" s="16"/>
    </row>
    <row r="83" spans="1:15" ht="15" customHeight="1" x14ac:dyDescent="0.25">
      <c r="A83" s="308"/>
      <c r="B83" s="308"/>
      <c r="C83" s="308"/>
      <c r="D83" s="308"/>
      <c r="E83" s="308"/>
      <c r="F83" s="308"/>
      <c r="G83" s="308"/>
      <c r="H83" s="308"/>
      <c r="I83" s="308"/>
      <c r="J83" s="16"/>
      <c r="K83" s="16"/>
    </row>
    <row r="84" spans="1:15" ht="15" customHeight="1" x14ac:dyDescent="0.25">
      <c r="A84" s="284" t="s">
        <v>117</v>
      </c>
      <c r="B84" s="285"/>
      <c r="C84" s="285"/>
      <c r="D84" s="285"/>
      <c r="E84" s="285"/>
      <c r="F84" s="285"/>
      <c r="G84" s="285"/>
      <c r="H84" s="285"/>
      <c r="I84" s="286"/>
      <c r="J84" s="16"/>
      <c r="K84" s="16"/>
    </row>
    <row r="85" spans="1:15" ht="15" customHeight="1" x14ac:dyDescent="0.25">
      <c r="A85" s="311" t="s">
        <v>118</v>
      </c>
      <c r="B85" s="312"/>
      <c r="C85" s="312"/>
      <c r="D85" s="312"/>
      <c r="E85" s="312"/>
      <c r="F85" s="312"/>
      <c r="G85" s="312"/>
      <c r="H85" s="312"/>
      <c r="I85" s="313"/>
      <c r="J85" s="16"/>
      <c r="K85" s="16"/>
    </row>
    <row r="86" spans="1:15" ht="15" customHeight="1" x14ac:dyDescent="0.25">
      <c r="A86" s="44" t="s">
        <v>119</v>
      </c>
      <c r="B86" s="63" t="s">
        <v>120</v>
      </c>
      <c r="C86" s="62"/>
      <c r="D86" s="62"/>
      <c r="E86" s="62"/>
      <c r="F86" s="62"/>
      <c r="G86" s="62"/>
      <c r="H86" s="44" t="s">
        <v>75</v>
      </c>
      <c r="I86" s="44" t="s">
        <v>56</v>
      </c>
      <c r="J86" s="16"/>
      <c r="K86" s="16"/>
    </row>
    <row r="87" spans="1:15" ht="15" customHeight="1" x14ac:dyDescent="0.25">
      <c r="A87" s="27" t="s">
        <v>34</v>
      </c>
      <c r="B87" s="65" t="s">
        <v>121</v>
      </c>
      <c r="C87" s="66"/>
      <c r="D87" s="66"/>
      <c r="E87" s="66"/>
      <c r="F87" s="66"/>
      <c r="G87" s="66"/>
      <c r="H87" s="58">
        <f>(1/12+1/12+1/36)/12</f>
        <v>1.6203703703703703E-2</v>
      </c>
      <c r="I87" s="34">
        <f>H87*$H$34</f>
        <v>40.280787037037037</v>
      </c>
      <c r="J87" s="16"/>
      <c r="K87" s="16"/>
    </row>
    <row r="88" spans="1:15" ht="15" customHeight="1" x14ac:dyDescent="0.25">
      <c r="A88" s="27" t="s">
        <v>36</v>
      </c>
      <c r="B88" s="65" t="s">
        <v>122</v>
      </c>
      <c r="C88" s="66"/>
      <c r="D88" s="66"/>
      <c r="E88" s="66"/>
      <c r="F88" s="66"/>
      <c r="G88" s="66"/>
      <c r="H88" s="207">
        <f>(5/30/12)</f>
        <v>1.3888888888888888E-2</v>
      </c>
      <c r="I88" s="34">
        <f t="shared" ref="I88:I97" si="2">H88*$H$34</f>
        <v>34.526388888888889</v>
      </c>
      <c r="J88" s="355"/>
      <c r="K88" s="135"/>
      <c r="L88" s="14"/>
      <c r="M88" s="14"/>
      <c r="O88" s="67"/>
    </row>
    <row r="89" spans="1:15" ht="15" customHeight="1" x14ac:dyDescent="0.25">
      <c r="A89" s="27" t="s">
        <v>39</v>
      </c>
      <c r="B89" s="65" t="s">
        <v>123</v>
      </c>
      <c r="C89" s="66"/>
      <c r="D89" s="66"/>
      <c r="E89" s="66"/>
      <c r="F89" s="66"/>
      <c r="G89" s="66"/>
      <c r="H89" s="207">
        <f>0.0162*0.5*(5/30/12)</f>
        <v>1.1249999999999998E-4</v>
      </c>
      <c r="I89" s="34">
        <f t="shared" si="2"/>
        <v>0.27966374999999999</v>
      </c>
      <c r="J89" s="355"/>
      <c r="K89" s="136"/>
    </row>
    <row r="90" spans="1:15" ht="15" customHeight="1" x14ac:dyDescent="0.25">
      <c r="A90" s="27" t="s">
        <v>41</v>
      </c>
      <c r="B90" s="65" t="s">
        <v>124</v>
      </c>
      <c r="C90" s="66"/>
      <c r="D90" s="66"/>
      <c r="E90" s="66"/>
      <c r="F90" s="66"/>
      <c r="G90" s="66"/>
      <c r="H90" s="207">
        <f>(1/12+1/36)*(4/12)*0.5*0.0162</f>
        <v>2.9999999999999997E-4</v>
      </c>
      <c r="I90" s="34">
        <f t="shared" si="2"/>
        <v>0.74576999999999993</v>
      </c>
      <c r="J90" s="355"/>
      <c r="K90" s="16"/>
    </row>
    <row r="91" spans="1:15" ht="15" customHeight="1" x14ac:dyDescent="0.25">
      <c r="A91" s="27" t="s">
        <v>64</v>
      </c>
      <c r="B91" s="65" t="s">
        <v>125</v>
      </c>
      <c r="C91" s="66"/>
      <c r="D91" s="66"/>
      <c r="E91" s="66"/>
      <c r="F91" s="66"/>
      <c r="G91" s="66"/>
      <c r="H91" s="207">
        <f>(7/30/12)</f>
        <v>1.9444444444444445E-2</v>
      </c>
      <c r="I91" s="34">
        <f t="shared" si="2"/>
        <v>48.336944444444448</v>
      </c>
      <c r="J91" s="355"/>
      <c r="K91" s="16"/>
      <c r="M91" s="71"/>
    </row>
    <row r="92" spans="1:15" ht="15" customHeight="1" x14ac:dyDescent="0.25">
      <c r="A92" s="27" t="s">
        <v>66</v>
      </c>
      <c r="B92" s="65" t="s">
        <v>126</v>
      </c>
      <c r="C92" s="66"/>
      <c r="D92" s="66"/>
      <c r="E92" s="66"/>
      <c r="F92" s="66"/>
      <c r="G92" s="66"/>
      <c r="H92" s="207">
        <f>(15/30/12)*0.0122</f>
        <v>5.0833333333333329E-4</v>
      </c>
      <c r="I92" s="34">
        <f t="shared" si="2"/>
        <v>1.2636658333333333</v>
      </c>
      <c r="J92" s="355"/>
      <c r="K92" s="16"/>
    </row>
    <row r="93" spans="1:15" ht="15" customHeight="1" x14ac:dyDescent="0.25">
      <c r="A93" s="27"/>
      <c r="B93" s="65"/>
      <c r="C93" s="66"/>
      <c r="D93" s="66"/>
      <c r="E93" s="66"/>
      <c r="F93" s="66"/>
      <c r="G93" s="66"/>
      <c r="H93" s="58"/>
      <c r="I93" s="34">
        <f t="shared" si="2"/>
        <v>0</v>
      </c>
      <c r="J93" s="16"/>
      <c r="K93" s="16"/>
    </row>
    <row r="94" spans="1:15" ht="15" customHeight="1" x14ac:dyDescent="0.25">
      <c r="A94" s="27"/>
      <c r="B94" s="65"/>
      <c r="C94" s="66"/>
      <c r="D94" s="66"/>
      <c r="E94" s="66"/>
      <c r="F94" s="66"/>
      <c r="G94" s="66"/>
      <c r="H94" s="58"/>
      <c r="I94" s="34">
        <f t="shared" si="2"/>
        <v>0</v>
      </c>
      <c r="J94" s="16"/>
      <c r="K94" s="16"/>
    </row>
    <row r="95" spans="1:15" ht="15" customHeight="1" x14ac:dyDescent="0.25">
      <c r="A95" s="27"/>
      <c r="B95" s="65"/>
      <c r="C95" s="66"/>
      <c r="D95" s="66"/>
      <c r="E95" s="66"/>
      <c r="F95" s="66"/>
      <c r="G95" s="66"/>
      <c r="H95" s="58"/>
      <c r="I95" s="34">
        <f t="shared" si="2"/>
        <v>0</v>
      </c>
      <c r="J95" s="16"/>
      <c r="K95" s="16"/>
    </row>
    <row r="96" spans="1:15" ht="15" customHeight="1" x14ac:dyDescent="0.25">
      <c r="A96" s="27"/>
      <c r="B96" s="65"/>
      <c r="C96" s="66"/>
      <c r="D96" s="66"/>
      <c r="E96" s="66"/>
      <c r="F96" s="66"/>
      <c r="G96" s="66"/>
      <c r="H96" s="58"/>
      <c r="I96" s="34">
        <f t="shared" si="2"/>
        <v>0</v>
      </c>
      <c r="J96" s="16"/>
      <c r="K96" s="16"/>
    </row>
    <row r="97" spans="1:11" ht="15" customHeight="1" x14ac:dyDescent="0.25">
      <c r="A97" s="27"/>
      <c r="B97" s="65"/>
      <c r="C97" s="66"/>
      <c r="D97" s="66"/>
      <c r="E97" s="66"/>
      <c r="F97" s="66"/>
      <c r="G97" s="66"/>
      <c r="H97" s="58"/>
      <c r="I97" s="34">
        <f t="shared" si="2"/>
        <v>0</v>
      </c>
      <c r="J97" s="16"/>
      <c r="K97" s="16"/>
    </row>
    <row r="98" spans="1:11" ht="15" customHeight="1" x14ac:dyDescent="0.25">
      <c r="A98" s="348" t="s">
        <v>128</v>
      </c>
      <c r="B98" s="349"/>
      <c r="C98" s="349"/>
      <c r="D98" s="349"/>
      <c r="E98" s="349"/>
      <c r="F98" s="349"/>
      <c r="G98" s="350"/>
      <c r="H98" s="70">
        <f>SUM(H87:H97)</f>
        <v>5.0457870370370375E-2</v>
      </c>
      <c r="I98" s="34"/>
      <c r="J98" s="16"/>
      <c r="K98" s="16"/>
    </row>
    <row r="99" spans="1:11" ht="15" customHeight="1" x14ac:dyDescent="0.25">
      <c r="A99" s="27"/>
      <c r="B99" s="163"/>
      <c r="C99" s="66"/>
      <c r="D99" s="66"/>
      <c r="E99" s="66"/>
      <c r="F99" s="66"/>
      <c r="G99" s="66"/>
      <c r="H99" s="58"/>
      <c r="I99" s="34"/>
      <c r="J99" s="16"/>
      <c r="K99" s="16"/>
    </row>
    <row r="100" spans="1:11" ht="15" customHeight="1" x14ac:dyDescent="0.25">
      <c r="A100" s="27" t="s">
        <v>129</v>
      </c>
      <c r="B100" s="65" t="s">
        <v>167</v>
      </c>
      <c r="C100" s="66"/>
      <c r="D100" s="66"/>
      <c r="E100" s="66"/>
      <c r="F100" s="66"/>
      <c r="G100" s="66"/>
      <c r="H100" s="58">
        <f>H53</f>
        <v>0.36800000000000005</v>
      </c>
      <c r="I100" s="34">
        <f>H100*SUM(I87:I90)</f>
        <v>27.906400360740736</v>
      </c>
      <c r="J100" s="16"/>
      <c r="K100" s="16"/>
    </row>
    <row r="101" spans="1:11" ht="15" customHeight="1" x14ac:dyDescent="0.25">
      <c r="A101" s="348" t="s">
        <v>78</v>
      </c>
      <c r="B101" s="349"/>
      <c r="C101" s="349"/>
      <c r="D101" s="349"/>
      <c r="E101" s="349"/>
      <c r="F101" s="349"/>
      <c r="G101" s="350"/>
      <c r="H101" s="46">
        <f>H98+H99+H100</f>
        <v>0.41845787037037041</v>
      </c>
      <c r="I101" s="45">
        <f>SUM(I87:I97,I99:I100)</f>
        <v>153.33962031444443</v>
      </c>
      <c r="J101" s="16"/>
      <c r="K101" s="16"/>
    </row>
    <row r="102" spans="1:11" ht="15" customHeight="1" x14ac:dyDescent="0.25">
      <c r="A102" s="269"/>
      <c r="B102" s="269"/>
      <c r="C102" s="269"/>
      <c r="D102" s="269"/>
      <c r="E102" s="269"/>
      <c r="F102" s="269"/>
      <c r="G102" s="269"/>
      <c r="H102" s="269"/>
      <c r="I102" s="269"/>
      <c r="J102" s="16"/>
      <c r="K102" s="16"/>
    </row>
    <row r="103" spans="1:11" ht="15" customHeight="1" x14ac:dyDescent="0.25">
      <c r="A103" s="336" t="s">
        <v>131</v>
      </c>
      <c r="B103" s="336"/>
      <c r="C103" s="336"/>
      <c r="D103" s="336"/>
      <c r="E103" s="336"/>
      <c r="F103" s="336"/>
      <c r="G103" s="336"/>
      <c r="H103" s="336"/>
      <c r="I103" s="336"/>
      <c r="J103" s="16"/>
      <c r="K103" s="16"/>
    </row>
    <row r="104" spans="1:11" ht="15" customHeight="1" x14ac:dyDescent="0.25">
      <c r="A104" s="337"/>
      <c r="B104" s="337"/>
      <c r="C104" s="337"/>
      <c r="D104" s="337"/>
      <c r="E104" s="337"/>
      <c r="F104" s="337"/>
      <c r="G104" s="337"/>
      <c r="H104" s="337"/>
      <c r="I104" s="337"/>
      <c r="J104" s="16"/>
      <c r="K104" s="16"/>
    </row>
    <row r="105" spans="1:11" ht="15" customHeight="1" x14ac:dyDescent="0.25">
      <c r="A105" s="43">
        <v>4</v>
      </c>
      <c r="B105" s="128" t="s">
        <v>106</v>
      </c>
      <c r="C105" s="129"/>
      <c r="D105" s="129"/>
      <c r="E105" s="129"/>
      <c r="F105" s="129"/>
      <c r="G105" s="129"/>
      <c r="H105" s="253" t="s">
        <v>56</v>
      </c>
      <c r="I105" s="253"/>
      <c r="J105" s="16"/>
      <c r="K105" s="16"/>
    </row>
    <row r="106" spans="1:11" ht="15" customHeight="1" x14ac:dyDescent="0.25">
      <c r="A106" s="28" t="s">
        <v>119</v>
      </c>
      <c r="B106" s="126" t="s">
        <v>132</v>
      </c>
      <c r="C106" s="127"/>
      <c r="D106" s="127"/>
      <c r="E106" s="127"/>
      <c r="F106" s="127"/>
      <c r="G106" s="127"/>
      <c r="H106" s="255">
        <f>I101</f>
        <v>153.33962031444443</v>
      </c>
      <c r="I106" s="255"/>
      <c r="J106" s="16"/>
      <c r="K106" s="16"/>
    </row>
    <row r="107" spans="1:11" ht="15" customHeight="1" x14ac:dyDescent="0.25">
      <c r="A107" s="63" t="s">
        <v>78</v>
      </c>
      <c r="B107" s="62"/>
      <c r="C107" s="62"/>
      <c r="D107" s="62"/>
      <c r="E107" s="62"/>
      <c r="F107" s="62"/>
      <c r="G107" s="62"/>
      <c r="H107" s="327">
        <f>SUM(H106:I106)</f>
        <v>153.33962031444443</v>
      </c>
      <c r="I107" s="327"/>
      <c r="J107" s="16"/>
      <c r="K107" s="16"/>
    </row>
    <row r="108" spans="1:11" ht="15" customHeight="1" x14ac:dyDescent="0.25">
      <c r="A108" s="339"/>
      <c r="B108" s="339"/>
      <c r="C108" s="339"/>
      <c r="D108" s="339"/>
      <c r="E108" s="339"/>
      <c r="F108" s="339"/>
      <c r="G108" s="339"/>
      <c r="H108" s="339"/>
      <c r="I108" s="339"/>
      <c r="J108" s="16"/>
      <c r="K108" s="16"/>
    </row>
    <row r="109" spans="1:11" ht="15" customHeight="1" x14ac:dyDescent="0.25">
      <c r="A109" s="284" t="s">
        <v>133</v>
      </c>
      <c r="B109" s="285"/>
      <c r="C109" s="285"/>
      <c r="D109" s="285"/>
      <c r="E109" s="285"/>
      <c r="F109" s="285"/>
      <c r="G109" s="285"/>
      <c r="H109" s="285"/>
      <c r="I109" s="286"/>
      <c r="J109" s="16"/>
      <c r="K109" s="16"/>
    </row>
    <row r="110" spans="1:11" ht="15" customHeight="1" x14ac:dyDescent="0.25">
      <c r="A110" s="44">
        <v>5</v>
      </c>
      <c r="B110" s="287" t="s">
        <v>134</v>
      </c>
      <c r="C110" s="287"/>
      <c r="D110" s="287"/>
      <c r="E110" s="287"/>
      <c r="F110" s="287"/>
      <c r="G110" s="287"/>
      <c r="H110" s="278" t="s">
        <v>56</v>
      </c>
      <c r="I110" s="278"/>
      <c r="J110" s="16"/>
      <c r="K110" s="16"/>
    </row>
    <row r="111" spans="1:11" ht="15" customHeight="1" x14ac:dyDescent="0.25">
      <c r="A111" s="28" t="s">
        <v>34</v>
      </c>
      <c r="B111" s="340" t="s">
        <v>135</v>
      </c>
      <c r="C111" s="341"/>
      <c r="D111" s="341"/>
      <c r="E111" s="341"/>
      <c r="F111" s="341"/>
      <c r="G111" s="342"/>
      <c r="H111" s="365">
        <f>Uniformes!J16</f>
        <v>101.43652777777777</v>
      </c>
      <c r="I111" s="366"/>
      <c r="J111" s="16"/>
      <c r="K111" s="16"/>
    </row>
    <row r="112" spans="1:11" ht="15" customHeight="1" x14ac:dyDescent="0.25">
      <c r="A112" s="28" t="s">
        <v>36</v>
      </c>
      <c r="B112" s="345" t="s">
        <v>136</v>
      </c>
      <c r="C112" s="346"/>
      <c r="D112" s="346"/>
      <c r="E112" s="346"/>
      <c r="F112" s="346"/>
      <c r="G112" s="347"/>
      <c r="H112" s="365">
        <f>'Insumos e Equipamentos'!J10</f>
        <v>2.5575688509021846</v>
      </c>
      <c r="I112" s="366"/>
      <c r="J112" s="16"/>
      <c r="K112" s="16"/>
    </row>
    <row r="113" spans="1:12" ht="15" customHeight="1" x14ac:dyDescent="0.25">
      <c r="A113" s="253" t="s">
        <v>28</v>
      </c>
      <c r="B113" s="253"/>
      <c r="C113" s="253"/>
      <c r="D113" s="253"/>
      <c r="E113" s="253"/>
      <c r="F113" s="253"/>
      <c r="G113" s="253"/>
      <c r="H113" s="353">
        <f>SUM(H111:I112)</f>
        <v>103.99409662867996</v>
      </c>
      <c r="I113" s="353"/>
      <c r="J113" s="16"/>
      <c r="K113" s="16"/>
    </row>
    <row r="114" spans="1:12" ht="15" customHeight="1" x14ac:dyDescent="0.25">
      <c r="A114" s="354"/>
      <c r="B114" s="354"/>
      <c r="C114" s="354"/>
      <c r="D114" s="354"/>
      <c r="E114" s="354"/>
      <c r="F114" s="354"/>
      <c r="G114" s="354"/>
      <c r="H114" s="354"/>
      <c r="I114" s="354"/>
      <c r="J114" s="16"/>
      <c r="K114" s="16"/>
    </row>
    <row r="115" spans="1:12" ht="15" customHeight="1" x14ac:dyDescent="0.25">
      <c r="A115" s="284" t="s">
        <v>138</v>
      </c>
      <c r="B115" s="285"/>
      <c r="C115" s="285"/>
      <c r="D115" s="285"/>
      <c r="E115" s="285"/>
      <c r="F115" s="285"/>
      <c r="G115" s="285"/>
      <c r="H115" s="285"/>
      <c r="I115" s="286"/>
      <c r="J115" s="16"/>
      <c r="K115" s="16"/>
    </row>
    <row r="116" spans="1:12" ht="15" customHeight="1" x14ac:dyDescent="0.25">
      <c r="A116" s="43">
        <v>6</v>
      </c>
      <c r="B116" s="338" t="s">
        <v>139</v>
      </c>
      <c r="C116" s="338"/>
      <c r="D116" s="338"/>
      <c r="E116" s="338"/>
      <c r="F116" s="338"/>
      <c r="G116" s="338"/>
      <c r="H116" s="43" t="s">
        <v>75</v>
      </c>
      <c r="I116" s="43" t="s">
        <v>56</v>
      </c>
      <c r="J116" s="16"/>
      <c r="K116" s="16"/>
    </row>
    <row r="117" spans="1:12" ht="15" customHeight="1" x14ac:dyDescent="0.25">
      <c r="A117" s="28" t="s">
        <v>34</v>
      </c>
      <c r="B117" s="252" t="s">
        <v>140</v>
      </c>
      <c r="C117" s="252"/>
      <c r="D117" s="252"/>
      <c r="E117" s="252"/>
      <c r="F117" s="252"/>
      <c r="G117" s="252"/>
      <c r="H117" s="208">
        <v>0.03</v>
      </c>
      <c r="I117" s="39">
        <f>$H$133*H117</f>
        <v>150.42869557209374</v>
      </c>
      <c r="J117" s="16"/>
      <c r="K117" s="16"/>
      <c r="L117" s="56"/>
    </row>
    <row r="118" spans="1:12" ht="15" customHeight="1" x14ac:dyDescent="0.25">
      <c r="A118" s="28" t="s">
        <v>36</v>
      </c>
      <c r="B118" s="252" t="s">
        <v>141</v>
      </c>
      <c r="C118" s="252"/>
      <c r="D118" s="252"/>
      <c r="E118" s="252"/>
      <c r="F118" s="252"/>
      <c r="G118" s="252"/>
      <c r="H118" s="208">
        <v>6.7900000000000002E-2</v>
      </c>
      <c r="I118" s="39">
        <f>($H$133+I117)*H118</f>
        <v>350.68438940751736</v>
      </c>
      <c r="J118" s="16"/>
      <c r="K118" s="16"/>
      <c r="L118" s="55"/>
    </row>
    <row r="119" spans="1:12" ht="15" customHeight="1" x14ac:dyDescent="0.25">
      <c r="A119" s="28" t="s">
        <v>39</v>
      </c>
      <c r="B119" s="252" t="s">
        <v>142</v>
      </c>
      <c r="C119" s="252"/>
      <c r="D119" s="252"/>
      <c r="E119" s="252"/>
      <c r="F119" s="252"/>
      <c r="G119" s="252"/>
      <c r="H119" s="38">
        <f>SUM(H120:H122)</f>
        <v>0.14250000000000002</v>
      </c>
      <c r="I119" s="152">
        <f>((H133+I117+I118)/(1-H119))*H119</f>
        <v>916.55384090616906</v>
      </c>
      <c r="J119" s="16"/>
      <c r="K119" s="16"/>
    </row>
    <row r="120" spans="1:12" ht="15" customHeight="1" x14ac:dyDescent="0.25">
      <c r="A120" s="344" t="s">
        <v>143</v>
      </c>
      <c r="B120" s="344"/>
      <c r="C120" s="351" t="s">
        <v>144</v>
      </c>
      <c r="D120" s="29" t="s">
        <v>145</v>
      </c>
      <c r="E120" s="30"/>
      <c r="F120" s="30"/>
      <c r="G120" s="32"/>
      <c r="H120" s="208">
        <v>1.6500000000000001E-2</v>
      </c>
      <c r="I120" s="152">
        <f>((H133+I117+I118)/(1-H119))*H120</f>
        <v>106.12728684176695</v>
      </c>
      <c r="J120" s="16"/>
      <c r="K120" s="16"/>
    </row>
    <row r="121" spans="1:12" ht="15" customHeight="1" x14ac:dyDescent="0.25">
      <c r="A121" s="344" t="s">
        <v>146</v>
      </c>
      <c r="B121" s="344"/>
      <c r="C121" s="352"/>
      <c r="D121" s="29" t="s">
        <v>147</v>
      </c>
      <c r="E121" s="30"/>
      <c r="F121" s="30"/>
      <c r="G121" s="32"/>
      <c r="H121" s="208">
        <v>7.5999999999999998E-2</v>
      </c>
      <c r="I121" s="152">
        <f>((H133+I117+I118)/(1-H119))*H121</f>
        <v>488.82871514995679</v>
      </c>
      <c r="J121" s="16"/>
      <c r="K121" s="16"/>
    </row>
    <row r="122" spans="1:12" ht="15" customHeight="1" x14ac:dyDescent="0.25">
      <c r="A122" s="344" t="s">
        <v>148</v>
      </c>
      <c r="B122" s="344"/>
      <c r="C122" s="40" t="s">
        <v>149</v>
      </c>
      <c r="D122" s="29" t="s">
        <v>150</v>
      </c>
      <c r="E122" s="30"/>
      <c r="F122" s="30"/>
      <c r="G122" s="32"/>
      <c r="H122" s="38">
        <v>0.05</v>
      </c>
      <c r="I122" s="152">
        <f>((H133+I117+I118)/(1-H119))*H122</f>
        <v>321.59783891444528</v>
      </c>
      <c r="J122" s="16"/>
      <c r="K122" s="16"/>
    </row>
    <row r="123" spans="1:12" ht="15" customHeight="1" x14ac:dyDescent="0.25">
      <c r="A123" s="253" t="s">
        <v>28</v>
      </c>
      <c r="B123" s="253"/>
      <c r="C123" s="253"/>
      <c r="D123" s="253"/>
      <c r="E123" s="253"/>
      <c r="F123" s="253"/>
      <c r="G123" s="253"/>
      <c r="H123" s="42">
        <f>H119+H118+H117</f>
        <v>0.24040000000000003</v>
      </c>
      <c r="I123" s="153">
        <f>SUM(I117:I119)</f>
        <v>1417.6669258857801</v>
      </c>
      <c r="J123" s="16"/>
      <c r="K123" s="16"/>
    </row>
    <row r="124" spans="1:12" ht="15" customHeight="1" x14ac:dyDescent="0.25">
      <c r="A124" s="356"/>
      <c r="B124" s="356"/>
      <c r="C124" s="356"/>
      <c r="D124" s="356"/>
      <c r="E124" s="356"/>
      <c r="F124" s="356"/>
      <c r="G124" s="356"/>
      <c r="H124" s="356"/>
      <c r="I124" s="356"/>
      <c r="J124" s="16"/>
      <c r="K124" s="16"/>
    </row>
    <row r="125" spans="1:12" ht="15" customHeight="1" x14ac:dyDescent="0.25">
      <c r="A125" s="254" t="s">
        <v>151</v>
      </c>
      <c r="B125" s="254"/>
      <c r="C125" s="254"/>
      <c r="D125" s="254"/>
      <c r="E125" s="254"/>
      <c r="F125" s="254"/>
      <c r="G125" s="254"/>
      <c r="H125" s="254"/>
      <c r="I125" s="254"/>
      <c r="J125" s="16"/>
      <c r="K125" s="16"/>
    </row>
    <row r="126" spans="1:12" ht="15" customHeight="1" x14ac:dyDescent="0.25">
      <c r="A126" s="357"/>
      <c r="B126" s="357"/>
      <c r="C126" s="357"/>
      <c r="D126" s="357"/>
      <c r="E126" s="357"/>
      <c r="F126" s="357"/>
      <c r="G126" s="357"/>
      <c r="H126" s="357"/>
      <c r="I126" s="357"/>
      <c r="J126" s="16"/>
      <c r="K126" s="16"/>
    </row>
    <row r="127" spans="1:12" ht="15" customHeight="1" x14ac:dyDescent="0.25">
      <c r="A127" s="253" t="s">
        <v>152</v>
      </c>
      <c r="B127" s="253"/>
      <c r="C127" s="253"/>
      <c r="D127" s="253"/>
      <c r="E127" s="253"/>
      <c r="F127" s="253"/>
      <c r="G127" s="253"/>
      <c r="H127" s="253" t="s">
        <v>56</v>
      </c>
      <c r="I127" s="253"/>
      <c r="J127" s="16"/>
      <c r="K127" s="16"/>
    </row>
    <row r="128" spans="1:12" ht="15" customHeight="1" x14ac:dyDescent="0.25">
      <c r="A128" s="28" t="s">
        <v>34</v>
      </c>
      <c r="B128" s="252" t="s">
        <v>153</v>
      </c>
      <c r="C128" s="252"/>
      <c r="D128" s="252"/>
      <c r="E128" s="252"/>
      <c r="F128" s="252"/>
      <c r="G128" s="252"/>
      <c r="H128" s="255">
        <f>H34</f>
        <v>2485.9</v>
      </c>
      <c r="I128" s="255"/>
      <c r="J128" s="16"/>
      <c r="K128" s="16"/>
    </row>
    <row r="129" spans="1:11" ht="15" customHeight="1" x14ac:dyDescent="0.25">
      <c r="A129" s="28" t="s">
        <v>36</v>
      </c>
      <c r="B129" s="252" t="s">
        <v>154</v>
      </c>
      <c r="C129" s="252"/>
      <c r="D129" s="252"/>
      <c r="E129" s="252"/>
      <c r="F129" s="252"/>
      <c r="G129" s="252"/>
      <c r="H129" s="255">
        <f>H72</f>
        <v>2108.04324296</v>
      </c>
      <c r="I129" s="255"/>
      <c r="J129" s="16"/>
      <c r="K129" s="16"/>
    </row>
    <row r="130" spans="1:11" ht="15" customHeight="1" x14ac:dyDescent="0.25">
      <c r="A130" s="28" t="s">
        <v>39</v>
      </c>
      <c r="B130" s="252" t="s">
        <v>155</v>
      </c>
      <c r="C130" s="252"/>
      <c r="D130" s="252"/>
      <c r="E130" s="252"/>
      <c r="F130" s="252"/>
      <c r="G130" s="252"/>
      <c r="H130" s="255">
        <f>H82</f>
        <v>163.01289250000002</v>
      </c>
      <c r="I130" s="255"/>
      <c r="J130" s="16"/>
      <c r="K130" s="16"/>
    </row>
    <row r="131" spans="1:11" ht="15" customHeight="1" x14ac:dyDescent="0.25">
      <c r="A131" s="28" t="s">
        <v>41</v>
      </c>
      <c r="B131" s="252" t="s">
        <v>156</v>
      </c>
      <c r="C131" s="252"/>
      <c r="D131" s="252"/>
      <c r="E131" s="252"/>
      <c r="F131" s="252"/>
      <c r="G131" s="252"/>
      <c r="H131" s="255">
        <f>H107</f>
        <v>153.33962031444443</v>
      </c>
      <c r="I131" s="255"/>
      <c r="J131" s="16"/>
      <c r="K131" s="16"/>
    </row>
    <row r="132" spans="1:11" ht="15" customHeight="1" x14ac:dyDescent="0.25">
      <c r="A132" s="28" t="s">
        <v>64</v>
      </c>
      <c r="B132" s="252" t="s">
        <v>157</v>
      </c>
      <c r="C132" s="252"/>
      <c r="D132" s="252"/>
      <c r="E132" s="252"/>
      <c r="F132" s="252"/>
      <c r="G132" s="252"/>
      <c r="H132" s="255">
        <f>H113</f>
        <v>103.99409662867996</v>
      </c>
      <c r="I132" s="255"/>
      <c r="J132" s="16"/>
      <c r="K132" s="16"/>
    </row>
    <row r="133" spans="1:11" ht="15" customHeight="1" x14ac:dyDescent="0.25">
      <c r="A133" s="253" t="s">
        <v>158</v>
      </c>
      <c r="B133" s="253"/>
      <c r="C133" s="253"/>
      <c r="D133" s="253"/>
      <c r="E133" s="253"/>
      <c r="F133" s="253"/>
      <c r="G133" s="253"/>
      <c r="H133" s="353">
        <f>SUM(H128:I132)</f>
        <v>5014.2898524031252</v>
      </c>
      <c r="I133" s="353"/>
      <c r="J133" s="16"/>
      <c r="K133" s="16"/>
    </row>
    <row r="134" spans="1:11" ht="15" customHeight="1" x14ac:dyDescent="0.25">
      <c r="A134" s="28" t="s">
        <v>66</v>
      </c>
      <c r="B134" s="252" t="s">
        <v>159</v>
      </c>
      <c r="C134" s="252"/>
      <c r="D134" s="252"/>
      <c r="E134" s="252"/>
      <c r="F134" s="252"/>
      <c r="G134" s="252"/>
      <c r="H134" s="255">
        <f>I123</f>
        <v>1417.6669258857801</v>
      </c>
      <c r="I134" s="255"/>
      <c r="J134" s="16"/>
      <c r="K134" s="16"/>
    </row>
    <row r="135" spans="1:11" ht="15" customHeight="1" x14ac:dyDescent="0.25">
      <c r="A135" s="253" t="s">
        <v>160</v>
      </c>
      <c r="B135" s="253"/>
      <c r="C135" s="253"/>
      <c r="D135" s="253"/>
      <c r="E135" s="253"/>
      <c r="F135" s="253"/>
      <c r="G135" s="253"/>
      <c r="H135" s="251">
        <f>(H133+H134)</f>
        <v>6431.9567782889053</v>
      </c>
      <c r="I135" s="251"/>
      <c r="J135" s="16"/>
      <c r="K135" s="16"/>
    </row>
    <row r="136" spans="1:11" ht="15" customHeight="1" x14ac:dyDescent="0.25">
      <c r="A136" s="356"/>
      <c r="B136" s="356"/>
      <c r="C136" s="356"/>
      <c r="D136" s="356"/>
      <c r="E136" s="356"/>
      <c r="F136" s="356"/>
      <c r="G136" s="356"/>
      <c r="H136" s="356"/>
      <c r="I136" s="356"/>
      <c r="J136" s="16"/>
      <c r="K136" s="16"/>
    </row>
    <row r="137" spans="1:11" ht="15" hidden="1" customHeight="1" x14ac:dyDescent="0.25"/>
    <row r="138" spans="1:11" ht="15" hidden="1" customHeight="1" x14ac:dyDescent="0.25"/>
    <row r="139" spans="1:11" ht="15" hidden="1" customHeight="1" x14ac:dyDescent="0.25">
      <c r="B139" s="13" t="s">
        <v>161</v>
      </c>
      <c r="C139" s="12">
        <v>4.1999999999999997E-3</v>
      </c>
    </row>
    <row r="140" spans="1:11" ht="15" hidden="1" customHeight="1" x14ac:dyDescent="0.25">
      <c r="B140" s="13" t="s">
        <v>141</v>
      </c>
      <c r="C140" s="12">
        <v>4.0000000000000001E-3</v>
      </c>
    </row>
    <row r="141" spans="1:11" ht="15" hidden="1" customHeight="1" x14ac:dyDescent="0.25">
      <c r="B141" s="11"/>
      <c r="C141" s="10">
        <f>SUM(C139:C140)</f>
        <v>8.199999999999999E-3</v>
      </c>
    </row>
    <row r="142" spans="1:11" ht="15" hidden="1" customHeight="1" x14ac:dyDescent="0.25"/>
    <row r="143" spans="1:11" ht="15" hidden="1" customHeight="1" x14ac:dyDescent="0.25">
      <c r="C143" s="9" t="e">
        <v>#REF!</v>
      </c>
    </row>
    <row r="144" spans="1:11" ht="15" hidden="1" customHeight="1" x14ac:dyDescent="0.25"/>
    <row r="145" spans="1:11" ht="15" customHeight="1" x14ac:dyDescent="0.25">
      <c r="A145" s="254" t="s">
        <v>162</v>
      </c>
      <c r="B145" s="254"/>
      <c r="C145" s="254"/>
      <c r="D145" s="254"/>
      <c r="E145" s="254"/>
      <c r="F145" s="254"/>
      <c r="G145" s="254"/>
      <c r="H145" s="254"/>
      <c r="I145" s="254"/>
      <c r="K145" s="50"/>
    </row>
    <row r="146" spans="1:11" ht="15" customHeight="1" x14ac:dyDescent="0.25">
      <c r="A146" s="130"/>
      <c r="B146" s="130"/>
      <c r="C146" s="130"/>
      <c r="D146" s="130"/>
      <c r="E146" s="130"/>
      <c r="F146" s="130"/>
      <c r="G146" s="130"/>
      <c r="H146" s="130"/>
      <c r="I146" s="130"/>
    </row>
    <row r="147" spans="1:11" ht="15" customHeight="1" x14ac:dyDescent="0.25">
      <c r="A147" s="253" t="s">
        <v>163</v>
      </c>
      <c r="B147" s="253"/>
      <c r="C147" s="253"/>
      <c r="D147" s="253"/>
      <c r="E147" s="253"/>
      <c r="F147" s="253"/>
      <c r="G147" s="253"/>
      <c r="H147" s="253" t="s">
        <v>56</v>
      </c>
      <c r="I147" s="253"/>
    </row>
    <row r="148" spans="1:11" ht="15" customHeight="1" x14ac:dyDescent="0.25">
      <c r="A148" s="28" t="s">
        <v>34</v>
      </c>
      <c r="B148" s="252" t="s">
        <v>164</v>
      </c>
      <c r="C148" s="252"/>
      <c r="D148" s="252"/>
      <c r="E148" s="252"/>
      <c r="F148" s="252"/>
      <c r="G148" s="252"/>
      <c r="H148" s="255">
        <f>I39</f>
        <v>207.07547</v>
      </c>
      <c r="I148" s="255"/>
    </row>
    <row r="149" spans="1:11" ht="15" customHeight="1" x14ac:dyDescent="0.25">
      <c r="A149" s="28" t="s">
        <v>36</v>
      </c>
      <c r="B149" s="252" t="s">
        <v>223</v>
      </c>
      <c r="C149" s="252"/>
      <c r="D149" s="252"/>
      <c r="E149" s="252"/>
      <c r="F149" s="252"/>
      <c r="G149" s="252"/>
      <c r="H149" s="255">
        <f>I40</f>
        <v>276.21111111111111</v>
      </c>
      <c r="I149" s="255"/>
    </row>
    <row r="150" spans="1:11" ht="15" customHeight="1" x14ac:dyDescent="0.25">
      <c r="A150" s="28" t="s">
        <v>39</v>
      </c>
      <c r="B150" s="252" t="s">
        <v>165</v>
      </c>
      <c r="C150" s="252"/>
      <c r="D150" s="252"/>
      <c r="E150" s="252"/>
      <c r="F150" s="252"/>
      <c r="G150" s="252"/>
      <c r="H150" s="294">
        <f>H82</f>
        <v>163.01289250000002</v>
      </c>
      <c r="I150" s="295"/>
    </row>
    <row r="151" spans="1:11" ht="15" customHeight="1" x14ac:dyDescent="0.25">
      <c r="A151" s="28" t="s">
        <v>41</v>
      </c>
      <c r="B151" s="252" t="s">
        <v>217</v>
      </c>
      <c r="C151" s="252"/>
      <c r="D151" s="252"/>
      <c r="E151" s="252"/>
      <c r="F151" s="252"/>
      <c r="G151" s="252"/>
      <c r="H151" s="294">
        <f>I101</f>
        <v>153.33962031444443</v>
      </c>
      <c r="I151" s="295"/>
    </row>
    <row r="152" spans="1:11" ht="15" customHeight="1" x14ac:dyDescent="0.25">
      <c r="A152" s="348" t="s">
        <v>166</v>
      </c>
      <c r="B152" s="349"/>
      <c r="C152" s="349"/>
      <c r="D152" s="349"/>
      <c r="E152" s="349"/>
      <c r="F152" s="349"/>
      <c r="G152" s="350"/>
      <c r="H152" s="361">
        <f>SUM(H148:I151)</f>
        <v>799.63909392555558</v>
      </c>
      <c r="I152" s="362"/>
    </row>
  </sheetData>
  <mergeCells count="172">
    <mergeCell ref="J76:J81"/>
    <mergeCell ref="J88:J92"/>
    <mergeCell ref="A136:I136"/>
    <mergeCell ref="B134:G134"/>
    <mergeCell ref="H134:I134"/>
    <mergeCell ref="A135:G135"/>
    <mergeCell ref="H135:I135"/>
    <mergeCell ref="B132:G132"/>
    <mergeCell ref="H132:I132"/>
    <mergeCell ref="A133:G133"/>
    <mergeCell ref="H133:I133"/>
    <mergeCell ref="B130:G130"/>
    <mergeCell ref="H130:I130"/>
    <mergeCell ref="B131:G131"/>
    <mergeCell ref="H131:I131"/>
    <mergeCell ref="H127:I127"/>
    <mergeCell ref="B128:G128"/>
    <mergeCell ref="H128:I128"/>
    <mergeCell ref="B129:G129"/>
    <mergeCell ref="H129:I129"/>
    <mergeCell ref="H112:I112"/>
    <mergeCell ref="A122:B122"/>
    <mergeCell ref="A123:G123"/>
    <mergeCell ref="A124:I124"/>
    <mergeCell ref="A125:I125"/>
    <mergeCell ref="A126:I126"/>
    <mergeCell ref="A127:G127"/>
    <mergeCell ref="B117:G117"/>
    <mergeCell ref="B118:G118"/>
    <mergeCell ref="B119:G119"/>
    <mergeCell ref="A120:B120"/>
    <mergeCell ref="C120:C121"/>
    <mergeCell ref="A121:B121"/>
    <mergeCell ref="A84:I84"/>
    <mergeCell ref="A85:I85"/>
    <mergeCell ref="A108:I108"/>
    <mergeCell ref="A109:I109"/>
    <mergeCell ref="B110:G110"/>
    <mergeCell ref="H110:I110"/>
    <mergeCell ref="B111:G111"/>
    <mergeCell ref="H111:I111"/>
    <mergeCell ref="H105:I105"/>
    <mergeCell ref="H106:I106"/>
    <mergeCell ref="H107:I107"/>
    <mergeCell ref="B71:G71"/>
    <mergeCell ref="H71:I71"/>
    <mergeCell ref="A72:G72"/>
    <mergeCell ref="H72:I72"/>
    <mergeCell ref="B69:G69"/>
    <mergeCell ref="H69:I69"/>
    <mergeCell ref="B70:G70"/>
    <mergeCell ref="H70:I70"/>
    <mergeCell ref="A83:I83"/>
    <mergeCell ref="A73:I73"/>
    <mergeCell ref="A74:I74"/>
    <mergeCell ref="H82:I82"/>
    <mergeCell ref="A65:I65"/>
    <mergeCell ref="A66:I66"/>
    <mergeCell ref="A67:I67"/>
    <mergeCell ref="B68:G68"/>
    <mergeCell ref="H68:I68"/>
    <mergeCell ref="B62:G62"/>
    <mergeCell ref="H62:I62"/>
    <mergeCell ref="H63:I63"/>
    <mergeCell ref="A64:G64"/>
    <mergeCell ref="H64:I64"/>
    <mergeCell ref="A59:A60"/>
    <mergeCell ref="B59:C60"/>
    <mergeCell ref="H59:I60"/>
    <mergeCell ref="B61:G61"/>
    <mergeCell ref="H61:I61"/>
    <mergeCell ref="B56:G56"/>
    <mergeCell ref="H56:I56"/>
    <mergeCell ref="A57:A58"/>
    <mergeCell ref="B57:B58"/>
    <mergeCell ref="H57:I57"/>
    <mergeCell ref="H58:I58"/>
    <mergeCell ref="B50:G50"/>
    <mergeCell ref="B51:G51"/>
    <mergeCell ref="B52:G52"/>
    <mergeCell ref="A53:G53"/>
    <mergeCell ref="A54:I54"/>
    <mergeCell ref="A55:I55"/>
    <mergeCell ref="B44:G44"/>
    <mergeCell ref="B45:G45"/>
    <mergeCell ref="B46:G46"/>
    <mergeCell ref="B47:G47"/>
    <mergeCell ref="B48:G48"/>
    <mergeCell ref="B49:G49"/>
    <mergeCell ref="B39:G39"/>
    <mergeCell ref="B40:G40"/>
    <mergeCell ref="A42:I42"/>
    <mergeCell ref="A43:I43"/>
    <mergeCell ref="A34:G34"/>
    <mergeCell ref="H34:I34"/>
    <mergeCell ref="A35:I35"/>
    <mergeCell ref="A36:I36"/>
    <mergeCell ref="A37:I37"/>
    <mergeCell ref="B32:G32"/>
    <mergeCell ref="H32:I32"/>
    <mergeCell ref="B33:G33"/>
    <mergeCell ref="H33:I33"/>
    <mergeCell ref="B30:G30"/>
    <mergeCell ref="H30:I30"/>
    <mergeCell ref="B31:G31"/>
    <mergeCell ref="H31:I31"/>
    <mergeCell ref="B38:G38"/>
    <mergeCell ref="B27:G27"/>
    <mergeCell ref="H27:I27"/>
    <mergeCell ref="H28:I28"/>
    <mergeCell ref="F29:G29"/>
    <mergeCell ref="H29:I29"/>
    <mergeCell ref="B23:G23"/>
    <mergeCell ref="H23:I23"/>
    <mergeCell ref="A24:I24"/>
    <mergeCell ref="A25:I25"/>
    <mergeCell ref="B26:G26"/>
    <mergeCell ref="H26:I26"/>
    <mergeCell ref="B21:G21"/>
    <mergeCell ref="H21:I21"/>
    <mergeCell ref="B22:G22"/>
    <mergeCell ref="H22:I22"/>
    <mergeCell ref="C15:I15"/>
    <mergeCell ref="A16:I16"/>
    <mergeCell ref="A17:I17"/>
    <mergeCell ref="A18:I18"/>
    <mergeCell ref="B19:G19"/>
    <mergeCell ref="H19:I19"/>
    <mergeCell ref="B14:G14"/>
    <mergeCell ref="H14:I14"/>
    <mergeCell ref="B8:F8"/>
    <mergeCell ref="G8:I8"/>
    <mergeCell ref="B9:F9"/>
    <mergeCell ref="G9:I9"/>
    <mergeCell ref="B10:F10"/>
    <mergeCell ref="G10:I10"/>
    <mergeCell ref="B20:G20"/>
    <mergeCell ref="H20:I20"/>
    <mergeCell ref="A1:I1"/>
    <mergeCell ref="A2:I2"/>
    <mergeCell ref="C3:I3"/>
    <mergeCell ref="C4:D4"/>
    <mergeCell ref="A6:I6"/>
    <mergeCell ref="A7:I7"/>
    <mergeCell ref="G11:I11"/>
    <mergeCell ref="A12:I12"/>
    <mergeCell ref="B13:G13"/>
    <mergeCell ref="H13:I13"/>
    <mergeCell ref="B151:G151"/>
    <mergeCell ref="H151:I151"/>
    <mergeCell ref="A152:G152"/>
    <mergeCell ref="H152:I152"/>
    <mergeCell ref="A98:G98"/>
    <mergeCell ref="A101:G101"/>
    <mergeCell ref="A145:I145"/>
    <mergeCell ref="A147:G147"/>
    <mergeCell ref="H147:I147"/>
    <mergeCell ref="B148:G148"/>
    <mergeCell ref="H148:I148"/>
    <mergeCell ref="B149:G149"/>
    <mergeCell ref="H149:I149"/>
    <mergeCell ref="B150:G150"/>
    <mergeCell ref="H150:I150"/>
    <mergeCell ref="A102:I102"/>
    <mergeCell ref="A103:I103"/>
    <mergeCell ref="A104:I104"/>
    <mergeCell ref="A113:G113"/>
    <mergeCell ref="H113:I113"/>
    <mergeCell ref="A114:I114"/>
    <mergeCell ref="A115:I115"/>
    <mergeCell ref="B116:G116"/>
    <mergeCell ref="B112:G112"/>
  </mergeCells>
  <dataValidations count="1">
    <dataValidation allowBlank="1" sqref="A1 A125" xr:uid="{E597288E-E0B8-4C49-83A0-D8479903F322}"/>
  </dataValidations>
  <printOptions horizontalCentered="1"/>
  <pageMargins left="7.874015748031496E-2" right="7.874015748031496E-2" top="1.7716535433070868" bottom="1.3779527559055118" header="0.31496062992125984" footer="0.31496062992125984"/>
  <pageSetup paperSize="9" scale="83" orientation="portrait" r:id="rId1"/>
  <rowBreaks count="2" manualBreakCount="2">
    <brk id="53" max="8" man="1"/>
    <brk id="113" max="8" man="1"/>
  </rowBreaks>
  <legacy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4862D3-779F-4F0B-9E42-415B34C4F664}">
  <sheetPr>
    <tabColor rgb="FFFF9999"/>
  </sheetPr>
  <dimension ref="A1:Q152"/>
  <sheetViews>
    <sheetView showGridLines="0" topLeftCell="A91" zoomScaleNormal="100" zoomScaleSheetLayoutView="100" workbookViewId="0">
      <selection activeCell="H111" sqref="H111:I112"/>
    </sheetView>
  </sheetViews>
  <sheetFormatPr defaultColWidth="9.140625" defaultRowHeight="15" customHeight="1" x14ac:dyDescent="0.25"/>
  <cols>
    <col min="1" max="1" width="3.140625" style="8" customWidth="1"/>
    <col min="2" max="2" width="16.5703125" style="7" customWidth="1"/>
    <col min="3" max="3" width="17.85546875" style="7" customWidth="1"/>
    <col min="4" max="4" width="11.85546875" style="7" customWidth="1"/>
    <col min="5" max="5" width="12.85546875" style="7" bestFit="1" customWidth="1"/>
    <col min="6" max="6" width="12.140625" style="7" bestFit="1" customWidth="1"/>
    <col min="7" max="7" width="14.42578125" style="7" bestFit="1" customWidth="1"/>
    <col min="8" max="8" width="10.28515625" style="7" customWidth="1"/>
    <col min="9" max="9" width="13.28515625" style="7" customWidth="1"/>
    <col min="10" max="10" width="1.42578125" style="6" customWidth="1"/>
    <col min="11" max="11" width="9.140625" style="6" customWidth="1"/>
    <col min="12" max="12" width="12.7109375" style="6" bestFit="1" customWidth="1"/>
    <col min="13" max="13" width="10" style="6" bestFit="1" customWidth="1"/>
    <col min="14" max="14" width="10.5703125" style="6" bestFit="1" customWidth="1"/>
    <col min="15" max="16" width="9.140625" style="6"/>
    <col min="17" max="17" width="10" style="6" bestFit="1" customWidth="1"/>
    <col min="18" max="16384" width="9.140625" style="6"/>
  </cols>
  <sheetData>
    <row r="1" spans="1:11" ht="15" customHeight="1" x14ac:dyDescent="0.25">
      <c r="A1" s="268" t="s">
        <v>29</v>
      </c>
      <c r="B1" s="268"/>
      <c r="C1" s="268"/>
      <c r="D1" s="268"/>
      <c r="E1" s="268"/>
      <c r="F1" s="268"/>
      <c r="G1" s="268"/>
      <c r="H1" s="268"/>
      <c r="I1" s="268"/>
      <c r="J1" s="16"/>
      <c r="K1" s="16"/>
    </row>
    <row r="2" spans="1:11" ht="15" customHeight="1" x14ac:dyDescent="0.25">
      <c r="A2" s="269"/>
      <c r="B2" s="269"/>
      <c r="C2" s="269"/>
      <c r="D2" s="269"/>
      <c r="E2" s="269"/>
      <c r="F2" s="269"/>
      <c r="G2" s="269"/>
      <c r="H2" s="269"/>
      <c r="I2" s="269"/>
      <c r="J2" s="16"/>
      <c r="K2" s="16"/>
    </row>
    <row r="3" spans="1:11" ht="15" customHeight="1" x14ac:dyDescent="0.25">
      <c r="A3" s="19"/>
      <c r="B3" s="20" t="s">
        <v>30</v>
      </c>
      <c r="C3" s="270"/>
      <c r="D3" s="270"/>
      <c r="E3" s="270"/>
      <c r="F3" s="270"/>
      <c r="G3" s="270"/>
      <c r="H3" s="270"/>
      <c r="I3" s="270"/>
      <c r="J3" s="16"/>
      <c r="K3" s="16"/>
    </row>
    <row r="4" spans="1:11" ht="15" customHeight="1" x14ac:dyDescent="0.25">
      <c r="A4" s="19"/>
      <c r="B4" s="21" t="s">
        <v>31</v>
      </c>
      <c r="C4" s="271"/>
      <c r="D4" s="271"/>
      <c r="E4" s="21"/>
      <c r="F4" s="21"/>
      <c r="G4" s="21"/>
      <c r="H4" s="21"/>
      <c r="I4" s="21"/>
      <c r="J4" s="16"/>
      <c r="K4" s="16"/>
    </row>
    <row r="5" spans="1:11" ht="15" customHeight="1" x14ac:dyDescent="0.25">
      <c r="A5" s="19"/>
      <c r="B5" s="20" t="s">
        <v>32</v>
      </c>
      <c r="C5" s="22"/>
      <c r="D5" s="21"/>
      <c r="E5" s="21"/>
      <c r="F5" s="21"/>
      <c r="G5" s="21"/>
      <c r="H5" s="21"/>
      <c r="I5" s="21"/>
      <c r="J5" s="16"/>
      <c r="K5" s="16"/>
    </row>
    <row r="6" spans="1:11" ht="4.5" customHeight="1" x14ac:dyDescent="0.25">
      <c r="A6" s="269"/>
      <c r="B6" s="269"/>
      <c r="C6" s="269"/>
      <c r="D6" s="269"/>
      <c r="E6" s="269"/>
      <c r="F6" s="269"/>
      <c r="G6" s="269"/>
      <c r="H6" s="269"/>
      <c r="I6" s="269"/>
      <c r="J6" s="16"/>
      <c r="K6" s="16"/>
    </row>
    <row r="7" spans="1:11" ht="15" customHeight="1" x14ac:dyDescent="0.25">
      <c r="A7" s="272" t="s">
        <v>33</v>
      </c>
      <c r="B7" s="272"/>
      <c r="C7" s="272"/>
      <c r="D7" s="272"/>
      <c r="E7" s="272"/>
      <c r="F7" s="272"/>
      <c r="G7" s="272"/>
      <c r="H7" s="272"/>
      <c r="I7" s="272"/>
      <c r="J7" s="16"/>
      <c r="K7" s="16"/>
    </row>
    <row r="8" spans="1:11" ht="15" customHeight="1" x14ac:dyDescent="0.25">
      <c r="A8" s="23" t="s">
        <v>34</v>
      </c>
      <c r="B8" s="256" t="s">
        <v>35</v>
      </c>
      <c r="C8" s="256"/>
      <c r="D8" s="256"/>
      <c r="E8" s="256"/>
      <c r="F8" s="256"/>
      <c r="G8" s="258"/>
      <c r="H8" s="259"/>
      <c r="I8" s="259"/>
      <c r="J8" s="16"/>
      <c r="K8" s="16"/>
    </row>
    <row r="9" spans="1:11" ht="15" customHeight="1" x14ac:dyDescent="0.25">
      <c r="A9" s="23" t="s">
        <v>36</v>
      </c>
      <c r="B9" s="256" t="s">
        <v>37</v>
      </c>
      <c r="C9" s="256"/>
      <c r="D9" s="256"/>
      <c r="E9" s="256"/>
      <c r="F9" s="256"/>
      <c r="G9" s="260" t="s">
        <v>38</v>
      </c>
      <c r="H9" s="261"/>
      <c r="I9" s="262"/>
      <c r="J9" s="16"/>
      <c r="K9" s="16"/>
    </row>
    <row r="10" spans="1:11" ht="15" customHeight="1" x14ac:dyDescent="0.25">
      <c r="A10" s="24" t="s">
        <v>39</v>
      </c>
      <c r="B10" s="263" t="s">
        <v>40</v>
      </c>
      <c r="C10" s="264"/>
      <c r="D10" s="264"/>
      <c r="E10" s="264"/>
      <c r="F10" s="264"/>
      <c r="G10" s="259"/>
      <c r="H10" s="259"/>
      <c r="I10" s="259"/>
      <c r="J10" s="16"/>
      <c r="K10" s="16"/>
    </row>
    <row r="11" spans="1:11" ht="15" customHeight="1" x14ac:dyDescent="0.25">
      <c r="A11" s="23" t="s">
        <v>41</v>
      </c>
      <c r="B11" s="25" t="s">
        <v>42</v>
      </c>
      <c r="C11" s="26"/>
      <c r="D11" s="26"/>
      <c r="E11" s="26"/>
      <c r="F11" s="26"/>
      <c r="G11" s="259">
        <v>30</v>
      </c>
      <c r="H11" s="259"/>
      <c r="I11" s="259"/>
      <c r="J11" s="16"/>
      <c r="K11" s="16"/>
    </row>
    <row r="12" spans="1:11" ht="15" customHeight="1" x14ac:dyDescent="0.25">
      <c r="A12" s="272" t="s">
        <v>43</v>
      </c>
      <c r="B12" s="272"/>
      <c r="C12" s="272"/>
      <c r="D12" s="272"/>
      <c r="E12" s="272"/>
      <c r="F12" s="272"/>
      <c r="G12" s="272"/>
      <c r="H12" s="272"/>
      <c r="I12" s="272"/>
      <c r="J12" s="16"/>
      <c r="K12" s="16"/>
    </row>
    <row r="13" spans="1:11" ht="15" customHeight="1" x14ac:dyDescent="0.25">
      <c r="A13" s="23">
        <v>1</v>
      </c>
      <c r="B13" s="256" t="s">
        <v>44</v>
      </c>
      <c r="C13" s="256"/>
      <c r="D13" s="256"/>
      <c r="E13" s="256"/>
      <c r="F13" s="256"/>
      <c r="G13" s="256"/>
      <c r="H13" s="259" t="s">
        <v>6</v>
      </c>
      <c r="I13" s="259"/>
      <c r="J13" s="16"/>
      <c r="K13" s="16"/>
    </row>
    <row r="14" spans="1:11" ht="15" customHeight="1" x14ac:dyDescent="0.25">
      <c r="A14" s="23">
        <v>2</v>
      </c>
      <c r="B14" s="256" t="s">
        <v>45</v>
      </c>
      <c r="C14" s="256"/>
      <c r="D14" s="256"/>
      <c r="E14" s="256"/>
      <c r="F14" s="256"/>
      <c r="G14" s="256"/>
      <c r="H14" s="257">
        <v>1</v>
      </c>
      <c r="I14" s="257"/>
      <c r="J14" s="16"/>
      <c r="K14" s="16"/>
    </row>
    <row r="15" spans="1:11" ht="15" customHeight="1" x14ac:dyDescent="0.25">
      <c r="A15" s="23">
        <v>3</v>
      </c>
      <c r="B15" s="25" t="s">
        <v>46</v>
      </c>
      <c r="C15" s="277" t="s">
        <v>13</v>
      </c>
      <c r="D15" s="277"/>
      <c r="E15" s="277"/>
      <c r="F15" s="277"/>
      <c r="G15" s="277"/>
      <c r="H15" s="277"/>
      <c r="I15" s="277"/>
      <c r="J15" s="16"/>
      <c r="K15" s="16"/>
    </row>
    <row r="16" spans="1:11" ht="15" customHeight="1" x14ac:dyDescent="0.25">
      <c r="A16" s="269"/>
      <c r="B16" s="269"/>
      <c r="C16" s="269"/>
      <c r="D16" s="269"/>
      <c r="E16" s="269"/>
      <c r="F16" s="269"/>
      <c r="G16" s="269"/>
      <c r="H16" s="269"/>
      <c r="I16" s="269"/>
      <c r="J16" s="16"/>
      <c r="K16" s="16"/>
    </row>
    <row r="17" spans="1:14" ht="15" customHeight="1" x14ac:dyDescent="0.25">
      <c r="A17" s="272" t="s">
        <v>47</v>
      </c>
      <c r="B17" s="272"/>
      <c r="C17" s="272"/>
      <c r="D17" s="272"/>
      <c r="E17" s="272"/>
      <c r="F17" s="272"/>
      <c r="G17" s="272"/>
      <c r="H17" s="272"/>
      <c r="I17" s="272"/>
      <c r="J17" s="16"/>
      <c r="K17" s="16"/>
    </row>
    <row r="18" spans="1:14" ht="15" customHeight="1" x14ac:dyDescent="0.25">
      <c r="A18" s="278" t="s">
        <v>48</v>
      </c>
      <c r="B18" s="278"/>
      <c r="C18" s="278"/>
      <c r="D18" s="278"/>
      <c r="E18" s="278"/>
      <c r="F18" s="278"/>
      <c r="G18" s="278"/>
      <c r="H18" s="278"/>
      <c r="I18" s="278"/>
      <c r="J18" s="16"/>
      <c r="K18" s="16"/>
    </row>
    <row r="19" spans="1:14" x14ac:dyDescent="0.25">
      <c r="A19" s="27">
        <v>1</v>
      </c>
      <c r="B19" s="265" t="s">
        <v>49</v>
      </c>
      <c r="C19" s="265"/>
      <c r="D19" s="265"/>
      <c r="E19" s="265"/>
      <c r="F19" s="265"/>
      <c r="G19" s="265"/>
      <c r="H19" s="275"/>
      <c r="I19" s="276"/>
      <c r="J19" s="16"/>
      <c r="K19" s="16"/>
    </row>
    <row r="20" spans="1:14" ht="15" customHeight="1" x14ac:dyDescent="0.25">
      <c r="A20" s="27">
        <v>2</v>
      </c>
      <c r="B20" s="265" t="s">
        <v>50</v>
      </c>
      <c r="C20" s="265"/>
      <c r="D20" s="265"/>
      <c r="E20" s="265"/>
      <c r="F20" s="265"/>
      <c r="G20" s="265"/>
      <c r="H20" s="266"/>
      <c r="I20" s="267"/>
      <c r="J20" s="16"/>
      <c r="K20" s="16"/>
    </row>
    <row r="21" spans="1:14" ht="15" customHeight="1" x14ac:dyDescent="0.25">
      <c r="A21" s="27">
        <v>3</v>
      </c>
      <c r="B21" s="265" t="s">
        <v>51</v>
      </c>
      <c r="C21" s="265"/>
      <c r="D21" s="265"/>
      <c r="E21" s="265"/>
      <c r="F21" s="265"/>
      <c r="G21" s="265"/>
      <c r="H21" s="273">
        <v>2485.9</v>
      </c>
      <c r="I21" s="274"/>
      <c r="J21" s="16"/>
      <c r="K21" s="16"/>
    </row>
    <row r="22" spans="1:14" x14ac:dyDescent="0.25">
      <c r="A22" s="27">
        <v>4</v>
      </c>
      <c r="B22" s="265" t="s">
        <v>52</v>
      </c>
      <c r="C22" s="265"/>
      <c r="D22" s="265"/>
      <c r="E22" s="265"/>
      <c r="F22" s="265"/>
      <c r="G22" s="265"/>
      <c r="H22" s="275"/>
      <c r="I22" s="276"/>
      <c r="J22" s="16"/>
      <c r="K22" s="16"/>
    </row>
    <row r="23" spans="1:14" ht="15" customHeight="1" x14ac:dyDescent="0.25">
      <c r="A23" s="27">
        <v>5</v>
      </c>
      <c r="B23" s="265" t="s">
        <v>53</v>
      </c>
      <c r="C23" s="265"/>
      <c r="D23" s="265"/>
      <c r="E23" s="265"/>
      <c r="F23" s="265"/>
      <c r="G23" s="265"/>
      <c r="H23" s="281" t="s">
        <v>224</v>
      </c>
      <c r="I23" s="282"/>
      <c r="J23" s="16"/>
      <c r="K23" s="16"/>
    </row>
    <row r="24" spans="1:14" ht="15" customHeight="1" x14ac:dyDescent="0.25">
      <c r="A24" s="283"/>
      <c r="B24" s="283"/>
      <c r="C24" s="283"/>
      <c r="D24" s="283"/>
      <c r="E24" s="283"/>
      <c r="F24" s="283"/>
      <c r="G24" s="283"/>
      <c r="H24" s="283"/>
      <c r="I24" s="283"/>
      <c r="J24" s="16"/>
      <c r="K24" s="16"/>
    </row>
    <row r="25" spans="1:14" ht="15" customHeight="1" x14ac:dyDescent="0.25">
      <c r="A25" s="284" t="s">
        <v>54</v>
      </c>
      <c r="B25" s="285"/>
      <c r="C25" s="285"/>
      <c r="D25" s="285"/>
      <c r="E25" s="285"/>
      <c r="F25" s="285"/>
      <c r="G25" s="285"/>
      <c r="H25" s="285"/>
      <c r="I25" s="286"/>
      <c r="J25" s="16"/>
      <c r="K25" s="16"/>
      <c r="M25" s="50"/>
    </row>
    <row r="26" spans="1:14" ht="15" customHeight="1" x14ac:dyDescent="0.25">
      <c r="A26" s="44">
        <v>1</v>
      </c>
      <c r="B26" s="287" t="s">
        <v>55</v>
      </c>
      <c r="C26" s="287"/>
      <c r="D26" s="287"/>
      <c r="E26" s="287"/>
      <c r="F26" s="287"/>
      <c r="G26" s="287"/>
      <c r="H26" s="375" t="s">
        <v>56</v>
      </c>
      <c r="I26" s="375"/>
      <c r="J26" s="16"/>
      <c r="K26" s="16"/>
      <c r="M26" s="50"/>
    </row>
    <row r="27" spans="1:14" ht="15" customHeight="1" x14ac:dyDescent="0.25">
      <c r="A27" s="27" t="s">
        <v>34</v>
      </c>
      <c r="B27" s="256" t="s">
        <v>57</v>
      </c>
      <c r="C27" s="256"/>
      <c r="D27" s="256"/>
      <c r="E27" s="256"/>
      <c r="F27" s="256"/>
      <c r="G27" s="256"/>
      <c r="H27" s="374">
        <f>H21</f>
        <v>2485.9</v>
      </c>
      <c r="I27" s="374"/>
      <c r="J27" s="16"/>
      <c r="K27" s="16"/>
    </row>
    <row r="28" spans="1:14" ht="15" customHeight="1" x14ac:dyDescent="0.25">
      <c r="A28" s="28" t="s">
        <v>36</v>
      </c>
      <c r="B28" s="29" t="s">
        <v>58</v>
      </c>
      <c r="C28" s="30"/>
      <c r="D28" s="31" t="s">
        <v>59</v>
      </c>
      <c r="E28" s="31" t="s">
        <v>62</v>
      </c>
      <c r="F28" s="30"/>
      <c r="G28" s="32"/>
      <c r="H28" s="255">
        <f>IF(E28="N",0,H27*0.3)</f>
        <v>0</v>
      </c>
      <c r="I28" s="255"/>
      <c r="J28" s="16"/>
      <c r="K28" s="16"/>
    </row>
    <row r="29" spans="1:14" ht="15" customHeight="1" x14ac:dyDescent="0.25">
      <c r="A29" s="28" t="s">
        <v>39</v>
      </c>
      <c r="B29" s="29" t="s">
        <v>61</v>
      </c>
      <c r="C29" s="30"/>
      <c r="D29" s="31" t="s">
        <v>59</v>
      </c>
      <c r="E29" s="31" t="s">
        <v>62</v>
      </c>
      <c r="F29" s="279"/>
      <c r="G29" s="280"/>
      <c r="H29" s="295"/>
      <c r="I29" s="255"/>
      <c r="J29" s="16"/>
      <c r="K29" s="16"/>
      <c r="N29" s="57"/>
    </row>
    <row r="30" spans="1:14" ht="15" customHeight="1" x14ac:dyDescent="0.25">
      <c r="A30" s="27" t="s">
        <v>41</v>
      </c>
      <c r="B30" s="289" t="s">
        <v>63</v>
      </c>
      <c r="C30" s="290"/>
      <c r="D30" s="290"/>
      <c r="E30" s="290"/>
      <c r="F30" s="290"/>
      <c r="G30" s="291"/>
      <c r="H30" s="255"/>
      <c r="I30" s="255"/>
      <c r="J30" s="16"/>
      <c r="K30" s="16"/>
    </row>
    <row r="31" spans="1:14" ht="15" customHeight="1" x14ac:dyDescent="0.25">
      <c r="A31" s="27" t="s">
        <v>64</v>
      </c>
      <c r="B31" s="289" t="s">
        <v>65</v>
      </c>
      <c r="C31" s="290"/>
      <c r="D31" s="290"/>
      <c r="E31" s="290"/>
      <c r="F31" s="290"/>
      <c r="G31" s="291"/>
      <c r="H31" s="255"/>
      <c r="I31" s="255"/>
      <c r="J31" s="16"/>
      <c r="K31" s="16"/>
    </row>
    <row r="32" spans="1:14" ht="15" customHeight="1" x14ac:dyDescent="0.25">
      <c r="A32" s="23" t="s">
        <v>66</v>
      </c>
      <c r="B32" s="288" t="s">
        <v>67</v>
      </c>
      <c r="C32" s="288"/>
      <c r="D32" s="288"/>
      <c r="E32" s="288"/>
      <c r="F32" s="288"/>
      <c r="G32" s="288"/>
      <c r="H32" s="372"/>
      <c r="I32" s="372"/>
      <c r="J32" s="16"/>
      <c r="K32" s="16"/>
    </row>
    <row r="33" spans="1:17" ht="15" customHeight="1" x14ac:dyDescent="0.25">
      <c r="A33" s="27" t="s">
        <v>68</v>
      </c>
      <c r="B33" s="265" t="s">
        <v>69</v>
      </c>
      <c r="C33" s="265"/>
      <c r="D33" s="265"/>
      <c r="E33" s="265"/>
      <c r="F33" s="265"/>
      <c r="G33" s="265"/>
      <c r="H33" s="373"/>
      <c r="I33" s="373"/>
      <c r="J33" s="16"/>
      <c r="K33" s="16"/>
    </row>
    <row r="34" spans="1:17" ht="15" customHeight="1" x14ac:dyDescent="0.25">
      <c r="A34" s="278" t="s">
        <v>70</v>
      </c>
      <c r="B34" s="278"/>
      <c r="C34" s="278"/>
      <c r="D34" s="278"/>
      <c r="E34" s="278"/>
      <c r="F34" s="278"/>
      <c r="G34" s="278"/>
      <c r="H34" s="327">
        <f>SUM(H27:I33)</f>
        <v>2485.9</v>
      </c>
      <c r="I34" s="327"/>
      <c r="J34" s="16"/>
      <c r="K34" s="16"/>
    </row>
    <row r="35" spans="1:17" ht="15" customHeight="1" x14ac:dyDescent="0.25">
      <c r="A35" s="283"/>
      <c r="B35" s="283"/>
      <c r="C35" s="283"/>
      <c r="D35" s="283"/>
      <c r="E35" s="283"/>
      <c r="F35" s="283"/>
      <c r="G35" s="283"/>
      <c r="H35" s="283"/>
      <c r="I35" s="283"/>
      <c r="J35" s="16"/>
      <c r="K35" s="16"/>
      <c r="L35" s="55"/>
      <c r="N35" s="55"/>
    </row>
    <row r="36" spans="1:17" ht="15" customHeight="1" x14ac:dyDescent="0.25">
      <c r="A36" s="284" t="s">
        <v>71</v>
      </c>
      <c r="B36" s="285"/>
      <c r="C36" s="285"/>
      <c r="D36" s="285"/>
      <c r="E36" s="285"/>
      <c r="F36" s="285"/>
      <c r="G36" s="285"/>
      <c r="H36" s="285"/>
      <c r="I36" s="286"/>
      <c r="J36" s="16"/>
      <c r="K36" s="16"/>
      <c r="Q36" s="55"/>
    </row>
    <row r="37" spans="1:17" ht="15" customHeight="1" x14ac:dyDescent="0.25">
      <c r="A37" s="287" t="s">
        <v>72</v>
      </c>
      <c r="B37" s="287"/>
      <c r="C37" s="287"/>
      <c r="D37" s="287"/>
      <c r="E37" s="287"/>
      <c r="F37" s="287"/>
      <c r="G37" s="287"/>
      <c r="H37" s="287"/>
      <c r="I37" s="287"/>
      <c r="J37" s="16"/>
      <c r="K37" s="16"/>
      <c r="L37" s="61"/>
    </row>
    <row r="38" spans="1:17" ht="15" customHeight="1" x14ac:dyDescent="0.25">
      <c r="A38" s="44" t="s">
        <v>73</v>
      </c>
      <c r="B38" s="302" t="s">
        <v>74</v>
      </c>
      <c r="C38" s="303"/>
      <c r="D38" s="303"/>
      <c r="E38" s="303"/>
      <c r="F38" s="303"/>
      <c r="G38" s="304"/>
      <c r="H38" s="44" t="s">
        <v>75</v>
      </c>
      <c r="I38" s="47" t="s">
        <v>56</v>
      </c>
      <c r="J38" s="16"/>
      <c r="K38" s="16"/>
      <c r="N38" s="59"/>
    </row>
    <row r="39" spans="1:17" ht="15" customHeight="1" x14ac:dyDescent="0.25">
      <c r="A39" s="27" t="s">
        <v>34</v>
      </c>
      <c r="B39" s="305" t="s">
        <v>76</v>
      </c>
      <c r="C39" s="306"/>
      <c r="D39" s="306"/>
      <c r="E39" s="306"/>
      <c r="F39" s="306"/>
      <c r="G39" s="307"/>
      <c r="H39" s="64">
        <v>8.3299999999999999E-2</v>
      </c>
      <c r="I39" s="34">
        <f>H34*H39</f>
        <v>207.07547</v>
      </c>
      <c r="J39" s="16"/>
      <c r="K39" s="17"/>
      <c r="L39" s="60"/>
      <c r="M39" s="60"/>
      <c r="N39" s="59"/>
      <c r="O39" s="14"/>
    </row>
    <row r="40" spans="1:17" ht="15" customHeight="1" x14ac:dyDescent="0.25">
      <c r="A40" s="27" t="s">
        <v>36</v>
      </c>
      <c r="B40" s="305" t="s">
        <v>77</v>
      </c>
      <c r="C40" s="306"/>
      <c r="D40" s="306"/>
      <c r="E40" s="306"/>
      <c r="F40" s="306"/>
      <c r="G40" s="307"/>
      <c r="H40" s="64">
        <f>0.0833333333333333+0.0277777777777778</f>
        <v>0.1111111111111111</v>
      </c>
      <c r="I40" s="34">
        <f>H34*H40</f>
        <v>276.21111111111111</v>
      </c>
      <c r="J40" s="16"/>
      <c r="K40" s="17"/>
      <c r="L40" s="60"/>
      <c r="M40" s="60"/>
      <c r="N40" s="59"/>
      <c r="O40" s="14"/>
    </row>
    <row r="41" spans="1:17" ht="15" customHeight="1" x14ac:dyDescent="0.25">
      <c r="A41" s="63" t="s">
        <v>78</v>
      </c>
      <c r="B41" s="62"/>
      <c r="C41" s="62"/>
      <c r="D41" s="62"/>
      <c r="E41" s="62"/>
      <c r="F41" s="62"/>
      <c r="G41" s="62"/>
      <c r="H41" s="69">
        <f>SUM(H39:H40)</f>
        <v>0.19441111111111109</v>
      </c>
      <c r="I41" s="68">
        <f>SUM(I39:I40)</f>
        <v>483.2865811111111</v>
      </c>
      <c r="J41" s="16"/>
      <c r="K41" s="16"/>
      <c r="L41" s="55"/>
      <c r="N41" s="55"/>
    </row>
    <row r="42" spans="1:17" ht="15" customHeight="1" x14ac:dyDescent="0.25">
      <c r="A42" s="308" t="s">
        <v>79</v>
      </c>
      <c r="B42" s="308"/>
      <c r="C42" s="308"/>
      <c r="D42" s="308"/>
      <c r="E42" s="308"/>
      <c r="F42" s="308"/>
      <c r="G42" s="308"/>
      <c r="H42" s="308"/>
      <c r="I42" s="308"/>
      <c r="J42" s="16"/>
      <c r="K42" s="16"/>
      <c r="L42" s="55"/>
    </row>
    <row r="43" spans="1:17" ht="15" customHeight="1" x14ac:dyDescent="0.25">
      <c r="A43" s="287" t="s">
        <v>80</v>
      </c>
      <c r="B43" s="287"/>
      <c r="C43" s="287"/>
      <c r="D43" s="287"/>
      <c r="E43" s="287"/>
      <c r="F43" s="287"/>
      <c r="G43" s="287"/>
      <c r="H43" s="287"/>
      <c r="I43" s="287"/>
      <c r="J43" s="16"/>
      <c r="K43" s="16"/>
    </row>
    <row r="44" spans="1:17" ht="15" customHeight="1" x14ac:dyDescent="0.25">
      <c r="A44" s="44" t="s">
        <v>81</v>
      </c>
      <c r="B44" s="287" t="s">
        <v>82</v>
      </c>
      <c r="C44" s="287"/>
      <c r="D44" s="287"/>
      <c r="E44" s="287"/>
      <c r="F44" s="287"/>
      <c r="G44" s="287"/>
      <c r="H44" s="44" t="s">
        <v>75</v>
      </c>
      <c r="I44" s="47" t="s">
        <v>56</v>
      </c>
      <c r="J44" s="16"/>
      <c r="K44" s="16"/>
      <c r="N44" s="55"/>
    </row>
    <row r="45" spans="1:17" ht="15" customHeight="1" x14ac:dyDescent="0.25">
      <c r="A45" s="27" t="s">
        <v>34</v>
      </c>
      <c r="B45" s="265" t="s">
        <v>83</v>
      </c>
      <c r="C45" s="265"/>
      <c r="D45" s="265"/>
      <c r="E45" s="265"/>
      <c r="F45" s="265"/>
      <c r="G45" s="265"/>
      <c r="H45" s="35">
        <v>0.2</v>
      </c>
      <c r="I45" s="36">
        <f>($H$34+$I$41)*H45</f>
        <v>593.83731622222228</v>
      </c>
      <c r="J45" s="16"/>
      <c r="K45" s="16"/>
      <c r="P45" s="57"/>
    </row>
    <row r="46" spans="1:17" ht="15" customHeight="1" x14ac:dyDescent="0.25">
      <c r="A46" s="27" t="s">
        <v>36</v>
      </c>
      <c r="B46" s="265" t="s">
        <v>84</v>
      </c>
      <c r="C46" s="265"/>
      <c r="D46" s="265"/>
      <c r="E46" s="265"/>
      <c r="F46" s="265"/>
      <c r="G46" s="265"/>
      <c r="H46" s="35">
        <v>2.5000000000000001E-2</v>
      </c>
      <c r="I46" s="36">
        <f t="shared" ref="I46:I52" si="0">($H$34+$I$41)*H46</f>
        <v>74.229664527777786</v>
      </c>
      <c r="J46" s="16"/>
      <c r="K46" s="16"/>
      <c r="O46" s="55"/>
    </row>
    <row r="47" spans="1:17" ht="15" customHeight="1" x14ac:dyDescent="0.25">
      <c r="A47" s="37" t="s">
        <v>39</v>
      </c>
      <c r="B47" s="265" t="s">
        <v>85</v>
      </c>
      <c r="C47" s="265"/>
      <c r="D47" s="265"/>
      <c r="E47" s="265"/>
      <c r="F47" s="265"/>
      <c r="G47" s="265"/>
      <c r="H47" s="205">
        <v>0.03</v>
      </c>
      <c r="I47" s="36">
        <f t="shared" si="0"/>
        <v>89.075597433333328</v>
      </c>
      <c r="J47" s="16"/>
      <c r="K47" s="16"/>
      <c r="L47" s="55"/>
    </row>
    <row r="48" spans="1:17" ht="15" customHeight="1" x14ac:dyDescent="0.25">
      <c r="A48" s="37" t="s">
        <v>41</v>
      </c>
      <c r="B48" s="265" t="s">
        <v>86</v>
      </c>
      <c r="C48" s="265"/>
      <c r="D48" s="265"/>
      <c r="E48" s="265"/>
      <c r="F48" s="265"/>
      <c r="G48" s="265"/>
      <c r="H48" s="35">
        <v>1.4999999999999999E-2</v>
      </c>
      <c r="I48" s="36">
        <f>($H$34+$I$41)*H48</f>
        <v>44.537798716666664</v>
      </c>
      <c r="J48" s="16"/>
      <c r="K48" s="16"/>
      <c r="L48" s="55"/>
    </row>
    <row r="49" spans="1:15" ht="15" customHeight="1" x14ac:dyDescent="0.25">
      <c r="A49" s="27" t="s">
        <v>64</v>
      </c>
      <c r="B49" s="265" t="s">
        <v>87</v>
      </c>
      <c r="C49" s="265"/>
      <c r="D49" s="265"/>
      <c r="E49" s="265"/>
      <c r="F49" s="265"/>
      <c r="G49" s="265"/>
      <c r="H49" s="53">
        <v>0.01</v>
      </c>
      <c r="I49" s="36">
        <f t="shared" si="0"/>
        <v>29.691865811111111</v>
      </c>
      <c r="J49" s="16"/>
      <c r="K49" s="16"/>
    </row>
    <row r="50" spans="1:15" ht="15" customHeight="1" x14ac:dyDescent="0.25">
      <c r="A50" s="27" t="s">
        <v>66</v>
      </c>
      <c r="B50" s="265" t="s">
        <v>88</v>
      </c>
      <c r="C50" s="265"/>
      <c r="D50" s="265"/>
      <c r="E50" s="265"/>
      <c r="F50" s="265"/>
      <c r="G50" s="265"/>
      <c r="H50" s="35">
        <v>6.0000000000000001E-3</v>
      </c>
      <c r="I50" s="36">
        <f t="shared" si="0"/>
        <v>17.815119486666667</v>
      </c>
      <c r="J50" s="16"/>
      <c r="K50" s="16"/>
    </row>
    <row r="51" spans="1:15" ht="15" customHeight="1" x14ac:dyDescent="0.25">
      <c r="A51" s="27" t="s">
        <v>68</v>
      </c>
      <c r="B51" s="265" t="s">
        <v>89</v>
      </c>
      <c r="C51" s="265"/>
      <c r="D51" s="265"/>
      <c r="E51" s="265"/>
      <c r="F51" s="265"/>
      <c r="G51" s="265"/>
      <c r="H51" s="35">
        <v>2E-3</v>
      </c>
      <c r="I51" s="36">
        <f t="shared" si="0"/>
        <v>5.9383731622222227</v>
      </c>
      <c r="J51" s="16"/>
      <c r="K51" s="16"/>
    </row>
    <row r="52" spans="1:15" ht="15" customHeight="1" x14ac:dyDescent="0.25">
      <c r="A52" s="27" t="s">
        <v>90</v>
      </c>
      <c r="B52" s="265" t="s">
        <v>91</v>
      </c>
      <c r="C52" s="265"/>
      <c r="D52" s="265"/>
      <c r="E52" s="265"/>
      <c r="F52" s="265"/>
      <c r="G52" s="265"/>
      <c r="H52" s="53">
        <v>0.08</v>
      </c>
      <c r="I52" s="36">
        <f t="shared" si="0"/>
        <v>237.53492648888889</v>
      </c>
      <c r="J52" s="16"/>
      <c r="K52" s="16"/>
    </row>
    <row r="53" spans="1:15" ht="15" customHeight="1" x14ac:dyDescent="0.25">
      <c r="A53" s="278" t="s">
        <v>28</v>
      </c>
      <c r="B53" s="278"/>
      <c r="C53" s="278"/>
      <c r="D53" s="278"/>
      <c r="E53" s="278"/>
      <c r="F53" s="278"/>
      <c r="G53" s="278"/>
      <c r="H53" s="49">
        <f>SUM(H45:H52)</f>
        <v>0.36800000000000005</v>
      </c>
      <c r="I53" s="48">
        <f>SUM(I45:I52)</f>
        <v>1092.6606618488888</v>
      </c>
      <c r="J53" s="16"/>
      <c r="K53" s="16"/>
    </row>
    <row r="54" spans="1:15" ht="15" customHeight="1" x14ac:dyDescent="0.25">
      <c r="A54" s="308"/>
      <c r="B54" s="308"/>
      <c r="C54" s="308"/>
      <c r="D54" s="308"/>
      <c r="E54" s="308"/>
      <c r="F54" s="308"/>
      <c r="G54" s="308"/>
      <c r="H54" s="308"/>
      <c r="I54" s="308"/>
      <c r="J54" s="16"/>
      <c r="K54" s="16"/>
    </row>
    <row r="55" spans="1:15" ht="15" customHeight="1" x14ac:dyDescent="0.25">
      <c r="A55" s="311" t="s">
        <v>92</v>
      </c>
      <c r="B55" s="312"/>
      <c r="C55" s="312"/>
      <c r="D55" s="312"/>
      <c r="E55" s="312"/>
      <c r="F55" s="312"/>
      <c r="G55" s="312"/>
      <c r="H55" s="312"/>
      <c r="I55" s="313"/>
      <c r="J55" s="16"/>
      <c r="K55" s="16"/>
    </row>
    <row r="56" spans="1:15" ht="15" customHeight="1" x14ac:dyDescent="0.25">
      <c r="A56" s="44" t="s">
        <v>93</v>
      </c>
      <c r="B56" s="287" t="s">
        <v>94</v>
      </c>
      <c r="C56" s="287"/>
      <c r="D56" s="287"/>
      <c r="E56" s="287"/>
      <c r="F56" s="287"/>
      <c r="G56" s="287"/>
      <c r="H56" s="278" t="s">
        <v>56</v>
      </c>
      <c r="I56" s="278"/>
      <c r="J56" s="16"/>
      <c r="K56" s="16"/>
    </row>
    <row r="57" spans="1:15" ht="15" customHeight="1" x14ac:dyDescent="0.25">
      <c r="A57" s="314" t="s">
        <v>34</v>
      </c>
      <c r="B57" s="314" t="s">
        <v>95</v>
      </c>
      <c r="C57" s="27" t="s">
        <v>96</v>
      </c>
      <c r="D57" s="27" t="s">
        <v>97</v>
      </c>
      <c r="E57" s="27" t="s">
        <v>98</v>
      </c>
      <c r="F57" s="27" t="s">
        <v>99</v>
      </c>
      <c r="G57" s="27" t="s">
        <v>100</v>
      </c>
      <c r="H57" s="316">
        <f>D58*E58*F58</f>
        <v>184.8</v>
      </c>
      <c r="I57" s="317"/>
      <c r="J57" s="16"/>
      <c r="K57" s="16"/>
    </row>
    <row r="58" spans="1:15" ht="15" customHeight="1" x14ac:dyDescent="0.25">
      <c r="A58" s="315"/>
      <c r="B58" s="315"/>
      <c r="C58" s="27" t="s">
        <v>60</v>
      </c>
      <c r="D58" s="33">
        <v>4.2</v>
      </c>
      <c r="E58" s="27">
        <v>2</v>
      </c>
      <c r="F58" s="27">
        <v>22</v>
      </c>
      <c r="G58" s="33">
        <f>H27*0.06</f>
        <v>149.154</v>
      </c>
      <c r="H58" s="318">
        <f>IF(C58="N",0,IF(D58*E58*F58-(H27*6%)&lt;0,0,D58*E58*F58-(H27*6%)))</f>
        <v>35.646000000000015</v>
      </c>
      <c r="I58" s="319"/>
      <c r="J58" s="16"/>
      <c r="K58" s="16"/>
    </row>
    <row r="59" spans="1:15" ht="15" customHeight="1" x14ac:dyDescent="0.25">
      <c r="A59" s="314" t="s">
        <v>36</v>
      </c>
      <c r="B59" s="328" t="s">
        <v>101</v>
      </c>
      <c r="C59" s="329"/>
      <c r="D59" s="27" t="s">
        <v>96</v>
      </c>
      <c r="E59" s="27" t="s">
        <v>97</v>
      </c>
      <c r="F59" s="27" t="s">
        <v>99</v>
      </c>
      <c r="G59" s="27" t="s">
        <v>100</v>
      </c>
      <c r="H59" s="332">
        <f>IF(D60="N",0,(E60*F60)-G60)</f>
        <v>465.3</v>
      </c>
      <c r="I59" s="333"/>
      <c r="J59" s="16"/>
      <c r="K59" s="16"/>
      <c r="O59" s="55"/>
    </row>
    <row r="60" spans="1:15" ht="15" customHeight="1" x14ac:dyDescent="0.25">
      <c r="A60" s="315"/>
      <c r="B60" s="330"/>
      <c r="C60" s="331"/>
      <c r="D60" s="27" t="s">
        <v>60</v>
      </c>
      <c r="E60" s="206">
        <v>23.5</v>
      </c>
      <c r="F60" s="27">
        <v>22</v>
      </c>
      <c r="G60" s="33">
        <f>E60*F60*0.1</f>
        <v>51.7</v>
      </c>
      <c r="H60" s="334"/>
      <c r="I60" s="335"/>
      <c r="J60" s="16"/>
      <c r="K60" s="16"/>
      <c r="O60" s="55"/>
    </row>
    <row r="61" spans="1:15" ht="15" customHeight="1" x14ac:dyDescent="0.25">
      <c r="A61" s="54" t="s">
        <v>39</v>
      </c>
      <c r="B61" s="367" t="s">
        <v>102</v>
      </c>
      <c r="C61" s="368"/>
      <c r="D61" s="368"/>
      <c r="E61" s="368"/>
      <c r="F61" s="368"/>
      <c r="G61" s="369"/>
      <c r="H61" s="323">
        <v>0</v>
      </c>
      <c r="I61" s="324"/>
      <c r="J61" s="16"/>
      <c r="K61" s="16"/>
      <c r="O61" s="55"/>
    </row>
    <row r="62" spans="1:15" ht="15" customHeight="1" x14ac:dyDescent="0.25">
      <c r="A62" s="54" t="s">
        <v>41</v>
      </c>
      <c r="B62" s="367" t="s">
        <v>103</v>
      </c>
      <c r="C62" s="368"/>
      <c r="D62" s="368"/>
      <c r="E62" s="368"/>
      <c r="F62" s="368"/>
      <c r="G62" s="369"/>
      <c r="H62" s="323">
        <v>0</v>
      </c>
      <c r="I62" s="324"/>
      <c r="J62" s="16"/>
      <c r="K62" s="16"/>
      <c r="O62" s="55"/>
    </row>
    <row r="63" spans="1:15" ht="15" customHeight="1" x14ac:dyDescent="0.25">
      <c r="A63" s="54" t="s">
        <v>64</v>
      </c>
      <c r="B63" s="97" t="s">
        <v>104</v>
      </c>
      <c r="C63" s="98"/>
      <c r="D63" s="98"/>
      <c r="E63" s="98"/>
      <c r="F63" s="98"/>
      <c r="G63" s="99"/>
      <c r="H63" s="325">
        <v>20.149999999999999</v>
      </c>
      <c r="I63" s="326"/>
      <c r="J63" s="16"/>
      <c r="K63" s="16"/>
      <c r="O63" s="55"/>
    </row>
    <row r="64" spans="1:15" ht="15" customHeight="1" x14ac:dyDescent="0.25">
      <c r="A64" s="278" t="s">
        <v>78</v>
      </c>
      <c r="B64" s="278"/>
      <c r="C64" s="278"/>
      <c r="D64" s="278"/>
      <c r="E64" s="278"/>
      <c r="F64" s="278"/>
      <c r="G64" s="278"/>
      <c r="H64" s="327">
        <f>SUM(H58:I63)</f>
        <v>521.096</v>
      </c>
      <c r="I64" s="327"/>
      <c r="J64" s="16"/>
      <c r="K64" s="16"/>
    </row>
    <row r="65" spans="1:15" ht="15" customHeight="1" x14ac:dyDescent="0.25">
      <c r="A65" s="269"/>
      <c r="B65" s="269"/>
      <c r="C65" s="269"/>
      <c r="D65" s="269"/>
      <c r="E65" s="269"/>
      <c r="F65" s="269"/>
      <c r="G65" s="269"/>
      <c r="H65" s="269"/>
      <c r="I65" s="269"/>
      <c r="J65" s="16"/>
      <c r="K65" s="16"/>
    </row>
    <row r="66" spans="1:15" ht="15" customHeight="1" x14ac:dyDescent="0.25">
      <c r="A66" s="336" t="s">
        <v>105</v>
      </c>
      <c r="B66" s="336"/>
      <c r="C66" s="336"/>
      <c r="D66" s="336"/>
      <c r="E66" s="336"/>
      <c r="F66" s="336"/>
      <c r="G66" s="336"/>
      <c r="H66" s="336"/>
      <c r="I66" s="336"/>
      <c r="J66" s="16"/>
      <c r="K66" s="16"/>
      <c r="N66" s="56"/>
    </row>
    <row r="67" spans="1:15" ht="15" customHeight="1" x14ac:dyDescent="0.25">
      <c r="A67" s="337"/>
      <c r="B67" s="337"/>
      <c r="C67" s="337"/>
      <c r="D67" s="337"/>
      <c r="E67" s="337"/>
      <c r="F67" s="337"/>
      <c r="G67" s="337"/>
      <c r="H67" s="337"/>
      <c r="I67" s="337"/>
      <c r="J67" s="16"/>
      <c r="K67" s="16"/>
      <c r="N67" s="55"/>
    </row>
    <row r="68" spans="1:15" ht="15" customHeight="1" x14ac:dyDescent="0.25">
      <c r="A68" s="43">
        <v>2</v>
      </c>
      <c r="B68" s="338" t="s">
        <v>106</v>
      </c>
      <c r="C68" s="338"/>
      <c r="D68" s="338"/>
      <c r="E68" s="338"/>
      <c r="F68" s="338"/>
      <c r="G68" s="338"/>
      <c r="H68" s="253" t="s">
        <v>56</v>
      </c>
      <c r="I68" s="253"/>
      <c r="J68" s="16"/>
      <c r="K68" s="16"/>
    </row>
    <row r="69" spans="1:15" ht="15" customHeight="1" x14ac:dyDescent="0.25">
      <c r="A69" s="28" t="s">
        <v>73</v>
      </c>
      <c r="B69" s="252" t="s">
        <v>107</v>
      </c>
      <c r="C69" s="252"/>
      <c r="D69" s="252"/>
      <c r="E69" s="252"/>
      <c r="F69" s="252"/>
      <c r="G69" s="252"/>
      <c r="H69" s="255">
        <f>I41</f>
        <v>483.2865811111111</v>
      </c>
      <c r="I69" s="255"/>
      <c r="J69" s="16"/>
      <c r="K69" s="18"/>
      <c r="L69" s="15"/>
      <c r="M69" s="15"/>
      <c r="N69" s="15"/>
      <c r="O69" s="15"/>
    </row>
    <row r="70" spans="1:15" ht="15" customHeight="1" x14ac:dyDescent="0.25">
      <c r="A70" s="28" t="s">
        <v>81</v>
      </c>
      <c r="B70" s="252" t="s">
        <v>82</v>
      </c>
      <c r="C70" s="252"/>
      <c r="D70" s="252"/>
      <c r="E70" s="252"/>
      <c r="F70" s="252"/>
      <c r="G70" s="252"/>
      <c r="H70" s="255">
        <f>I53</f>
        <v>1092.6606618488888</v>
      </c>
      <c r="I70" s="255"/>
      <c r="J70" s="16"/>
      <c r="K70" s="16"/>
    </row>
    <row r="71" spans="1:15" ht="15" customHeight="1" x14ac:dyDescent="0.25">
      <c r="A71" s="28" t="s">
        <v>93</v>
      </c>
      <c r="B71" s="252" t="s">
        <v>94</v>
      </c>
      <c r="C71" s="252"/>
      <c r="D71" s="252"/>
      <c r="E71" s="252"/>
      <c r="F71" s="252"/>
      <c r="G71" s="252"/>
      <c r="H71" s="255">
        <f>H64</f>
        <v>521.096</v>
      </c>
      <c r="I71" s="255"/>
      <c r="J71" s="16"/>
      <c r="K71" s="16"/>
    </row>
    <row r="72" spans="1:15" ht="15" customHeight="1" x14ac:dyDescent="0.25">
      <c r="A72" s="278" t="s">
        <v>78</v>
      </c>
      <c r="B72" s="278"/>
      <c r="C72" s="278"/>
      <c r="D72" s="278"/>
      <c r="E72" s="278"/>
      <c r="F72" s="278"/>
      <c r="G72" s="278"/>
      <c r="H72" s="327">
        <f>SUM(H69:I71)</f>
        <v>2097.04324296</v>
      </c>
      <c r="I72" s="327"/>
      <c r="J72" s="16"/>
      <c r="K72" s="16"/>
    </row>
    <row r="73" spans="1:15" ht="15" customHeight="1" x14ac:dyDescent="0.25">
      <c r="A73" s="339"/>
      <c r="B73" s="339"/>
      <c r="C73" s="339"/>
      <c r="D73" s="339"/>
      <c r="E73" s="339"/>
      <c r="F73" s="339"/>
      <c r="G73" s="339"/>
      <c r="H73" s="339"/>
      <c r="I73" s="339"/>
      <c r="J73" s="16"/>
      <c r="K73" s="16"/>
    </row>
    <row r="74" spans="1:15" ht="15" customHeight="1" x14ac:dyDescent="0.25">
      <c r="A74" s="284" t="s">
        <v>108</v>
      </c>
      <c r="B74" s="285"/>
      <c r="C74" s="285"/>
      <c r="D74" s="285"/>
      <c r="E74" s="285"/>
      <c r="F74" s="285"/>
      <c r="G74" s="285"/>
      <c r="H74" s="285"/>
      <c r="I74" s="286"/>
      <c r="J74" s="16"/>
      <c r="K74" s="16"/>
    </row>
    <row r="75" spans="1:15" ht="15" customHeight="1" x14ac:dyDescent="0.25">
      <c r="A75" s="44">
        <v>3</v>
      </c>
      <c r="B75" s="63" t="s">
        <v>109</v>
      </c>
      <c r="C75" s="62"/>
      <c r="D75" s="62"/>
      <c r="E75" s="62"/>
      <c r="F75" s="62"/>
      <c r="G75" s="62"/>
      <c r="H75" s="44" t="s">
        <v>75</v>
      </c>
      <c r="I75" s="47" t="s">
        <v>56</v>
      </c>
      <c r="J75" s="16"/>
      <c r="K75" s="16"/>
    </row>
    <row r="76" spans="1:15" ht="15" customHeight="1" x14ac:dyDescent="0.25">
      <c r="A76" s="27" t="s">
        <v>34</v>
      </c>
      <c r="B76" s="65" t="s">
        <v>110</v>
      </c>
      <c r="C76" s="66"/>
      <c r="D76" s="66"/>
      <c r="E76" s="66"/>
      <c r="F76" s="66"/>
      <c r="G76" s="66"/>
      <c r="H76" s="207">
        <f>0.05*(1+(1/12+1/12+1/36))/12</f>
        <v>4.9768518518518521E-3</v>
      </c>
      <c r="I76" s="36">
        <f>H76*$H$34</f>
        <v>12.371956018518519</v>
      </c>
      <c r="J76" s="355"/>
      <c r="K76" s="16"/>
    </row>
    <row r="77" spans="1:15" ht="15" customHeight="1" x14ac:dyDescent="0.25">
      <c r="A77" s="27" t="s">
        <v>36</v>
      </c>
      <c r="B77" s="65" t="s">
        <v>111</v>
      </c>
      <c r="C77" s="66"/>
      <c r="D77" s="66"/>
      <c r="E77" s="66"/>
      <c r="F77" s="66"/>
      <c r="G77" s="66"/>
      <c r="H77" s="207">
        <f>H76*0.08</f>
        <v>3.9814814814814818E-4</v>
      </c>
      <c r="I77" s="36">
        <f t="shared" ref="I77:I81" si="1">H77*$H$34</f>
        <v>0.98975648148148154</v>
      </c>
      <c r="J77" s="355"/>
      <c r="K77" s="16"/>
      <c r="L77" s="55"/>
    </row>
    <row r="78" spans="1:15" ht="15" customHeight="1" x14ac:dyDescent="0.25">
      <c r="A78" s="27" t="s">
        <v>39</v>
      </c>
      <c r="B78" s="65" t="s">
        <v>112</v>
      </c>
      <c r="C78" s="66"/>
      <c r="D78" s="66"/>
      <c r="E78" s="66"/>
      <c r="F78" s="66"/>
      <c r="G78" s="66"/>
      <c r="H78" s="207">
        <f>0.4*0.08*0.05</f>
        <v>1.6000000000000001E-3</v>
      </c>
      <c r="I78" s="36">
        <f t="shared" si="1"/>
        <v>3.9774400000000005</v>
      </c>
      <c r="J78" s="355"/>
      <c r="K78" s="16"/>
    </row>
    <row r="79" spans="1:15" ht="15" customHeight="1" x14ac:dyDescent="0.25">
      <c r="A79" s="27" t="s">
        <v>41</v>
      </c>
      <c r="B79" s="65" t="s">
        <v>113</v>
      </c>
      <c r="C79" s="66"/>
      <c r="D79" s="66"/>
      <c r="E79" s="66"/>
      <c r="F79" s="66"/>
      <c r="G79" s="66"/>
      <c r="H79" s="207">
        <f>7/30/12</f>
        <v>1.9444444444444445E-2</v>
      </c>
      <c r="I79" s="36">
        <f t="shared" si="1"/>
        <v>48.336944444444448</v>
      </c>
      <c r="J79" s="355"/>
      <c r="K79" s="16"/>
    </row>
    <row r="80" spans="1:15" ht="15" customHeight="1" x14ac:dyDescent="0.25">
      <c r="A80" s="27" t="s">
        <v>64</v>
      </c>
      <c r="B80" s="65" t="s">
        <v>114</v>
      </c>
      <c r="C80" s="66"/>
      <c r="D80" s="66"/>
      <c r="E80" s="66"/>
      <c r="F80" s="66"/>
      <c r="G80" s="66"/>
      <c r="H80" s="207">
        <f>H53*H79</f>
        <v>7.1555555555555565E-3</v>
      </c>
      <c r="I80" s="36">
        <f t="shared" si="1"/>
        <v>17.787995555555558</v>
      </c>
      <c r="J80" s="355"/>
      <c r="K80" s="16"/>
    </row>
    <row r="81" spans="1:15" ht="15" customHeight="1" x14ac:dyDescent="0.25">
      <c r="A81" s="27" t="s">
        <v>66</v>
      </c>
      <c r="B81" s="65" t="s">
        <v>116</v>
      </c>
      <c r="C81" s="66"/>
      <c r="D81" s="66"/>
      <c r="E81" s="66"/>
      <c r="F81" s="66"/>
      <c r="G81" s="66"/>
      <c r="H81" s="207">
        <f>0.4*0.08</f>
        <v>3.2000000000000001E-2</v>
      </c>
      <c r="I81" s="36">
        <f t="shared" si="1"/>
        <v>79.5488</v>
      </c>
      <c r="J81" s="355"/>
      <c r="K81" s="16"/>
    </row>
    <row r="82" spans="1:15" ht="15" customHeight="1" x14ac:dyDescent="0.25">
      <c r="A82" s="63" t="s">
        <v>78</v>
      </c>
      <c r="B82" s="62"/>
      <c r="C82" s="62"/>
      <c r="D82" s="62"/>
      <c r="E82" s="62"/>
      <c r="F82" s="62"/>
      <c r="G82" s="62"/>
      <c r="H82" s="327">
        <f>SUM(I76:I81)</f>
        <v>163.01289250000002</v>
      </c>
      <c r="I82" s="327"/>
      <c r="J82" s="16"/>
      <c r="K82" s="16"/>
    </row>
    <row r="83" spans="1:15" ht="15" customHeight="1" x14ac:dyDescent="0.25">
      <c r="A83" s="308"/>
      <c r="B83" s="308"/>
      <c r="C83" s="308"/>
      <c r="D83" s="308"/>
      <c r="E83" s="308"/>
      <c r="F83" s="308"/>
      <c r="G83" s="308"/>
      <c r="H83" s="308"/>
      <c r="I83" s="308"/>
      <c r="J83" s="16"/>
      <c r="K83" s="16"/>
    </row>
    <row r="84" spans="1:15" ht="15" customHeight="1" x14ac:dyDescent="0.25">
      <c r="A84" s="284" t="s">
        <v>117</v>
      </c>
      <c r="B84" s="285"/>
      <c r="C84" s="285"/>
      <c r="D84" s="285"/>
      <c r="E84" s="285"/>
      <c r="F84" s="285"/>
      <c r="G84" s="285"/>
      <c r="H84" s="285"/>
      <c r="I84" s="286"/>
      <c r="J84" s="16"/>
      <c r="K84" s="16"/>
    </row>
    <row r="85" spans="1:15" ht="15" customHeight="1" x14ac:dyDescent="0.25">
      <c r="A85" s="311" t="s">
        <v>118</v>
      </c>
      <c r="B85" s="312"/>
      <c r="C85" s="312"/>
      <c r="D85" s="312"/>
      <c r="E85" s="312"/>
      <c r="F85" s="312"/>
      <c r="G85" s="312"/>
      <c r="H85" s="312"/>
      <c r="I85" s="313"/>
      <c r="J85" s="16"/>
      <c r="K85" s="16"/>
    </row>
    <row r="86" spans="1:15" ht="15" customHeight="1" x14ac:dyDescent="0.25">
      <c r="A86" s="44" t="s">
        <v>119</v>
      </c>
      <c r="B86" s="63" t="s">
        <v>120</v>
      </c>
      <c r="C86" s="62"/>
      <c r="D86" s="62"/>
      <c r="E86" s="62"/>
      <c r="F86" s="62"/>
      <c r="G86" s="62"/>
      <c r="H86" s="44" t="s">
        <v>75</v>
      </c>
      <c r="I86" s="44" t="s">
        <v>56</v>
      </c>
      <c r="J86" s="16"/>
      <c r="K86" s="16"/>
    </row>
    <row r="87" spans="1:15" ht="15" customHeight="1" x14ac:dyDescent="0.25">
      <c r="A87" s="27" t="s">
        <v>34</v>
      </c>
      <c r="B87" s="65" t="s">
        <v>121</v>
      </c>
      <c r="C87" s="66"/>
      <c r="D87" s="66"/>
      <c r="E87" s="66"/>
      <c r="F87" s="66"/>
      <c r="G87" s="66"/>
      <c r="H87" s="58">
        <f>(1/12+1/12+1/36)/12</f>
        <v>1.6203703703703703E-2</v>
      </c>
      <c r="I87" s="34">
        <f>H87*$H$34</f>
        <v>40.280787037037037</v>
      </c>
      <c r="J87" s="16"/>
      <c r="K87" s="16"/>
    </row>
    <row r="88" spans="1:15" ht="15" customHeight="1" x14ac:dyDescent="0.25">
      <c r="A88" s="27" t="s">
        <v>36</v>
      </c>
      <c r="B88" s="65" t="s">
        <v>122</v>
      </c>
      <c r="C88" s="66"/>
      <c r="D88" s="66"/>
      <c r="E88" s="66"/>
      <c r="F88" s="66"/>
      <c r="G88" s="66"/>
      <c r="H88" s="207">
        <f>(5/30/12)</f>
        <v>1.3888888888888888E-2</v>
      </c>
      <c r="I88" s="34">
        <f t="shared" ref="I88:I97" si="2">H88*$H$34</f>
        <v>34.526388888888889</v>
      </c>
      <c r="J88" s="355"/>
      <c r="K88" s="135"/>
      <c r="L88" s="14"/>
      <c r="M88" s="14"/>
      <c r="O88" s="67"/>
    </row>
    <row r="89" spans="1:15" ht="15" customHeight="1" x14ac:dyDescent="0.25">
      <c r="A89" s="27" t="s">
        <v>39</v>
      </c>
      <c r="B89" s="65" t="s">
        <v>123</v>
      </c>
      <c r="C89" s="66"/>
      <c r="D89" s="66"/>
      <c r="E89" s="66"/>
      <c r="F89" s="66"/>
      <c r="G89" s="66"/>
      <c r="H89" s="207">
        <f>0.0162*0.5*(5/30/12)</f>
        <v>1.1249999999999998E-4</v>
      </c>
      <c r="I89" s="34">
        <f t="shared" si="2"/>
        <v>0.27966374999999999</v>
      </c>
      <c r="J89" s="355"/>
      <c r="K89" s="136"/>
    </row>
    <row r="90" spans="1:15" ht="15" customHeight="1" x14ac:dyDescent="0.25">
      <c r="A90" s="27" t="s">
        <v>41</v>
      </c>
      <c r="B90" s="65" t="s">
        <v>124</v>
      </c>
      <c r="C90" s="66"/>
      <c r="D90" s="66"/>
      <c r="E90" s="66"/>
      <c r="F90" s="66"/>
      <c r="G90" s="66"/>
      <c r="H90" s="207">
        <f>(1/12+1/36)*(4/12)*0.5*0.0162</f>
        <v>2.9999999999999997E-4</v>
      </c>
      <c r="I90" s="34">
        <f t="shared" si="2"/>
        <v>0.74576999999999993</v>
      </c>
      <c r="J90" s="355"/>
      <c r="K90" s="16"/>
    </row>
    <row r="91" spans="1:15" ht="15" customHeight="1" x14ac:dyDescent="0.25">
      <c r="A91" s="27" t="s">
        <v>64</v>
      </c>
      <c r="B91" s="65" t="s">
        <v>125</v>
      </c>
      <c r="C91" s="66"/>
      <c r="D91" s="66"/>
      <c r="E91" s="66"/>
      <c r="F91" s="66"/>
      <c r="G91" s="66"/>
      <c r="H91" s="207">
        <f>(7/30/12)</f>
        <v>1.9444444444444445E-2</v>
      </c>
      <c r="I91" s="34">
        <f t="shared" si="2"/>
        <v>48.336944444444448</v>
      </c>
      <c r="J91" s="355"/>
      <c r="K91" s="16"/>
      <c r="M91" s="71"/>
    </row>
    <row r="92" spans="1:15" ht="15" customHeight="1" x14ac:dyDescent="0.25">
      <c r="A92" s="27" t="s">
        <v>66</v>
      </c>
      <c r="B92" s="65" t="s">
        <v>126</v>
      </c>
      <c r="C92" s="66"/>
      <c r="D92" s="66"/>
      <c r="E92" s="66"/>
      <c r="F92" s="66"/>
      <c r="G92" s="66"/>
      <c r="H92" s="207">
        <f>(15/30/12)*0.0122</f>
        <v>5.0833333333333329E-4</v>
      </c>
      <c r="I92" s="34">
        <f t="shared" si="2"/>
        <v>1.2636658333333333</v>
      </c>
      <c r="J92" s="355"/>
      <c r="K92" s="16"/>
    </row>
    <row r="93" spans="1:15" ht="15" customHeight="1" x14ac:dyDescent="0.25">
      <c r="A93" s="27"/>
      <c r="B93" s="65"/>
      <c r="C93" s="66"/>
      <c r="D93" s="66"/>
      <c r="E93" s="66"/>
      <c r="F93" s="66"/>
      <c r="G93" s="66"/>
      <c r="H93" s="58"/>
      <c r="I93" s="34">
        <f t="shared" si="2"/>
        <v>0</v>
      </c>
      <c r="J93" s="16"/>
      <c r="K93" s="16"/>
    </row>
    <row r="94" spans="1:15" ht="15" customHeight="1" x14ac:dyDescent="0.25">
      <c r="A94" s="27"/>
      <c r="B94" s="65"/>
      <c r="C94" s="66"/>
      <c r="D94" s="66"/>
      <c r="E94" s="66"/>
      <c r="F94" s="66"/>
      <c r="G94" s="66"/>
      <c r="H94" s="58"/>
      <c r="I94" s="34">
        <f t="shared" si="2"/>
        <v>0</v>
      </c>
      <c r="J94" s="16"/>
      <c r="K94" s="16"/>
    </row>
    <row r="95" spans="1:15" ht="15" customHeight="1" x14ac:dyDescent="0.25">
      <c r="A95" s="27"/>
      <c r="B95" s="65"/>
      <c r="C95" s="66"/>
      <c r="D95" s="66"/>
      <c r="E95" s="66"/>
      <c r="F95" s="66"/>
      <c r="G95" s="66"/>
      <c r="H95" s="58"/>
      <c r="I95" s="34">
        <f t="shared" si="2"/>
        <v>0</v>
      </c>
      <c r="J95" s="16"/>
      <c r="K95" s="16"/>
    </row>
    <row r="96" spans="1:15" ht="15" customHeight="1" x14ac:dyDescent="0.25">
      <c r="A96" s="27"/>
      <c r="B96" s="65"/>
      <c r="C96" s="66"/>
      <c r="D96" s="66"/>
      <c r="E96" s="66"/>
      <c r="F96" s="66"/>
      <c r="G96" s="66"/>
      <c r="H96" s="58"/>
      <c r="I96" s="34">
        <f t="shared" si="2"/>
        <v>0</v>
      </c>
      <c r="J96" s="16"/>
      <c r="K96" s="16"/>
    </row>
    <row r="97" spans="1:11" ht="15" customHeight="1" x14ac:dyDescent="0.25">
      <c r="A97" s="27"/>
      <c r="B97" s="65"/>
      <c r="C97" s="66"/>
      <c r="D97" s="66"/>
      <c r="E97" s="66"/>
      <c r="F97" s="66"/>
      <c r="G97" s="66"/>
      <c r="H97" s="58"/>
      <c r="I97" s="34">
        <f t="shared" si="2"/>
        <v>0</v>
      </c>
      <c r="J97" s="16"/>
      <c r="K97" s="16"/>
    </row>
    <row r="98" spans="1:11" ht="15" customHeight="1" x14ac:dyDescent="0.25">
      <c r="A98" s="348" t="s">
        <v>128</v>
      </c>
      <c r="B98" s="349"/>
      <c r="C98" s="349"/>
      <c r="D98" s="349"/>
      <c r="E98" s="349"/>
      <c r="F98" s="349"/>
      <c r="G98" s="350"/>
      <c r="H98" s="70">
        <f>SUM(H87:H97)</f>
        <v>5.0457870370370375E-2</v>
      </c>
      <c r="I98" s="34"/>
      <c r="J98" s="16"/>
      <c r="K98" s="16"/>
    </row>
    <row r="99" spans="1:11" ht="15" customHeight="1" x14ac:dyDescent="0.25">
      <c r="A99" s="27"/>
      <c r="B99" s="163"/>
      <c r="C99" s="121"/>
      <c r="D99" s="121"/>
      <c r="E99" s="121"/>
      <c r="F99" s="121"/>
      <c r="G99" s="121"/>
      <c r="H99" s="58"/>
      <c r="I99" s="34"/>
      <c r="J99" s="16"/>
      <c r="K99" s="16"/>
    </row>
    <row r="100" spans="1:11" ht="15" customHeight="1" x14ac:dyDescent="0.25">
      <c r="A100" s="27" t="s">
        <v>129</v>
      </c>
      <c r="B100" s="120" t="s">
        <v>167</v>
      </c>
      <c r="C100" s="121"/>
      <c r="D100" s="121"/>
      <c r="E100" s="121"/>
      <c r="F100" s="121"/>
      <c r="G100" s="121"/>
      <c r="H100" s="58">
        <f>H53</f>
        <v>0.36800000000000005</v>
      </c>
      <c r="I100" s="34">
        <f>H100*SUM(I87:I90)</f>
        <v>27.906400360740736</v>
      </c>
      <c r="J100" s="16"/>
      <c r="K100" s="16"/>
    </row>
    <row r="101" spans="1:11" ht="15" customHeight="1" x14ac:dyDescent="0.25">
      <c r="A101" s="348" t="s">
        <v>78</v>
      </c>
      <c r="B101" s="349"/>
      <c r="C101" s="349"/>
      <c r="D101" s="349"/>
      <c r="E101" s="349"/>
      <c r="F101" s="349"/>
      <c r="G101" s="350"/>
      <c r="H101" s="46">
        <f>H98+H99+H100</f>
        <v>0.41845787037037041</v>
      </c>
      <c r="I101" s="45">
        <f>SUM(I87:I97,I99:I100)</f>
        <v>153.33962031444443</v>
      </c>
      <c r="J101" s="16"/>
      <c r="K101" s="16"/>
    </row>
    <row r="102" spans="1:11" ht="15" customHeight="1" x14ac:dyDescent="0.25">
      <c r="A102" s="269"/>
      <c r="B102" s="269"/>
      <c r="C102" s="269"/>
      <c r="D102" s="269"/>
      <c r="E102" s="269"/>
      <c r="F102" s="269"/>
      <c r="G102" s="269"/>
      <c r="H102" s="269"/>
      <c r="I102" s="269"/>
      <c r="J102" s="16"/>
      <c r="K102" s="16"/>
    </row>
    <row r="103" spans="1:11" ht="15" customHeight="1" x14ac:dyDescent="0.25">
      <c r="A103" s="336" t="s">
        <v>131</v>
      </c>
      <c r="B103" s="336"/>
      <c r="C103" s="336"/>
      <c r="D103" s="336"/>
      <c r="E103" s="336"/>
      <c r="F103" s="336"/>
      <c r="G103" s="336"/>
      <c r="H103" s="336"/>
      <c r="I103" s="336"/>
      <c r="J103" s="16"/>
      <c r="K103" s="16"/>
    </row>
    <row r="104" spans="1:11" ht="15" customHeight="1" x14ac:dyDescent="0.25">
      <c r="A104" s="337"/>
      <c r="B104" s="337"/>
      <c r="C104" s="337"/>
      <c r="D104" s="337"/>
      <c r="E104" s="337"/>
      <c r="F104" s="337"/>
      <c r="G104" s="337"/>
      <c r="H104" s="337"/>
      <c r="I104" s="337"/>
      <c r="J104" s="16"/>
      <c r="K104" s="16"/>
    </row>
    <row r="105" spans="1:11" ht="15" customHeight="1" x14ac:dyDescent="0.25">
      <c r="A105" s="43">
        <v>4</v>
      </c>
      <c r="B105" s="128" t="s">
        <v>106</v>
      </c>
      <c r="C105" s="129"/>
      <c r="D105" s="129"/>
      <c r="E105" s="129"/>
      <c r="F105" s="129"/>
      <c r="G105" s="129"/>
      <c r="H105" s="253" t="s">
        <v>56</v>
      </c>
      <c r="I105" s="253"/>
      <c r="J105" s="16"/>
      <c r="K105" s="16"/>
    </row>
    <row r="106" spans="1:11" ht="15" customHeight="1" x14ac:dyDescent="0.25">
      <c r="A106" s="28" t="s">
        <v>119</v>
      </c>
      <c r="B106" s="126" t="s">
        <v>132</v>
      </c>
      <c r="C106" s="127"/>
      <c r="D106" s="127"/>
      <c r="E106" s="127"/>
      <c r="F106" s="127"/>
      <c r="G106" s="127"/>
      <c r="H106" s="255">
        <f>I101</f>
        <v>153.33962031444443</v>
      </c>
      <c r="I106" s="255"/>
      <c r="J106" s="16"/>
      <c r="K106" s="16"/>
    </row>
    <row r="107" spans="1:11" ht="15" customHeight="1" x14ac:dyDescent="0.25">
      <c r="A107" s="63" t="s">
        <v>78</v>
      </c>
      <c r="B107" s="62"/>
      <c r="C107" s="62"/>
      <c r="D107" s="62"/>
      <c r="E107" s="62"/>
      <c r="F107" s="62"/>
      <c r="G107" s="62"/>
      <c r="H107" s="327">
        <f>SUM(H106:I106)</f>
        <v>153.33962031444443</v>
      </c>
      <c r="I107" s="327"/>
      <c r="J107" s="16"/>
      <c r="K107" s="16"/>
    </row>
    <row r="108" spans="1:11" ht="15" customHeight="1" x14ac:dyDescent="0.25">
      <c r="A108" s="339"/>
      <c r="B108" s="339"/>
      <c r="C108" s="339"/>
      <c r="D108" s="339"/>
      <c r="E108" s="339"/>
      <c r="F108" s="339"/>
      <c r="G108" s="339"/>
      <c r="H108" s="339"/>
      <c r="I108" s="339"/>
      <c r="J108" s="16"/>
      <c r="K108" s="16"/>
    </row>
    <row r="109" spans="1:11" ht="15" customHeight="1" x14ac:dyDescent="0.25">
      <c r="A109" s="284" t="s">
        <v>133</v>
      </c>
      <c r="B109" s="285"/>
      <c r="C109" s="285"/>
      <c r="D109" s="285"/>
      <c r="E109" s="285"/>
      <c r="F109" s="285"/>
      <c r="G109" s="285"/>
      <c r="H109" s="285"/>
      <c r="I109" s="286"/>
      <c r="J109" s="16"/>
      <c r="K109" s="16"/>
    </row>
    <row r="110" spans="1:11" ht="15" customHeight="1" x14ac:dyDescent="0.25">
      <c r="A110" s="44">
        <v>5</v>
      </c>
      <c r="B110" s="287" t="s">
        <v>134</v>
      </c>
      <c r="C110" s="287"/>
      <c r="D110" s="287"/>
      <c r="E110" s="287"/>
      <c r="F110" s="287"/>
      <c r="G110" s="287"/>
      <c r="H110" s="278" t="s">
        <v>56</v>
      </c>
      <c r="I110" s="278"/>
      <c r="J110" s="16"/>
      <c r="K110" s="16"/>
    </row>
    <row r="111" spans="1:11" ht="15" customHeight="1" x14ac:dyDescent="0.25">
      <c r="A111" s="28" t="s">
        <v>34</v>
      </c>
      <c r="B111" s="340" t="s">
        <v>135</v>
      </c>
      <c r="C111" s="341"/>
      <c r="D111" s="341"/>
      <c r="E111" s="341"/>
      <c r="F111" s="341"/>
      <c r="G111" s="342"/>
      <c r="H111" s="365">
        <f>Uniformes!J16</f>
        <v>101.43652777777777</v>
      </c>
      <c r="I111" s="366"/>
      <c r="J111" s="16"/>
      <c r="K111" s="16"/>
    </row>
    <row r="112" spans="1:11" ht="15" customHeight="1" x14ac:dyDescent="0.25">
      <c r="A112" s="28" t="s">
        <v>36</v>
      </c>
      <c r="B112" s="345" t="s">
        <v>136</v>
      </c>
      <c r="C112" s="346"/>
      <c r="D112" s="346"/>
      <c r="E112" s="346"/>
      <c r="F112" s="346"/>
      <c r="G112" s="347"/>
      <c r="H112" s="365">
        <f>'Insumos e Equipamentos'!J10</f>
        <v>2.5575688509021846</v>
      </c>
      <c r="I112" s="366"/>
      <c r="J112" s="16"/>
      <c r="K112" s="16"/>
    </row>
    <row r="113" spans="1:12" ht="15" customHeight="1" x14ac:dyDescent="0.25">
      <c r="A113" s="253" t="s">
        <v>28</v>
      </c>
      <c r="B113" s="253"/>
      <c r="C113" s="253"/>
      <c r="D113" s="253"/>
      <c r="E113" s="253"/>
      <c r="F113" s="253"/>
      <c r="G113" s="253"/>
      <c r="H113" s="353">
        <f>SUM(H111:I112)</f>
        <v>103.99409662867996</v>
      </c>
      <c r="I113" s="353"/>
      <c r="J113" s="16"/>
      <c r="K113" s="16"/>
    </row>
    <row r="114" spans="1:12" ht="15" customHeight="1" x14ac:dyDescent="0.25">
      <c r="A114" s="354"/>
      <c r="B114" s="354"/>
      <c r="C114" s="354"/>
      <c r="D114" s="354"/>
      <c r="E114" s="354"/>
      <c r="F114" s="354"/>
      <c r="G114" s="354"/>
      <c r="H114" s="354"/>
      <c r="I114" s="354"/>
      <c r="J114" s="16"/>
      <c r="K114" s="16"/>
    </row>
    <row r="115" spans="1:12" ht="15" customHeight="1" x14ac:dyDescent="0.25">
      <c r="A115" s="284" t="s">
        <v>138</v>
      </c>
      <c r="B115" s="285"/>
      <c r="C115" s="285"/>
      <c r="D115" s="285"/>
      <c r="E115" s="285"/>
      <c r="F115" s="285"/>
      <c r="G115" s="285"/>
      <c r="H115" s="285"/>
      <c r="I115" s="286"/>
      <c r="J115" s="16"/>
      <c r="K115" s="16"/>
    </row>
    <row r="116" spans="1:12" ht="15" customHeight="1" x14ac:dyDescent="0.25">
      <c r="A116" s="43">
        <v>6</v>
      </c>
      <c r="B116" s="338" t="s">
        <v>139</v>
      </c>
      <c r="C116" s="338"/>
      <c r="D116" s="338"/>
      <c r="E116" s="338"/>
      <c r="F116" s="338"/>
      <c r="G116" s="338"/>
      <c r="H116" s="43" t="s">
        <v>75</v>
      </c>
      <c r="I116" s="43" t="s">
        <v>56</v>
      </c>
      <c r="J116" s="16"/>
      <c r="K116" s="16"/>
    </row>
    <row r="117" spans="1:12" ht="15" customHeight="1" x14ac:dyDescent="0.25">
      <c r="A117" s="28" t="s">
        <v>34</v>
      </c>
      <c r="B117" s="252" t="s">
        <v>140</v>
      </c>
      <c r="C117" s="252"/>
      <c r="D117" s="252"/>
      <c r="E117" s="252"/>
      <c r="F117" s="252"/>
      <c r="G117" s="252"/>
      <c r="H117" s="208">
        <v>0.03</v>
      </c>
      <c r="I117" s="39">
        <f>$H$133*H117</f>
        <v>150.09869557209376</v>
      </c>
      <c r="J117" s="16"/>
      <c r="K117" s="16"/>
      <c r="L117" s="56"/>
    </row>
    <row r="118" spans="1:12" ht="15" customHeight="1" x14ac:dyDescent="0.25">
      <c r="A118" s="28" t="s">
        <v>36</v>
      </c>
      <c r="B118" s="252" t="s">
        <v>141</v>
      </c>
      <c r="C118" s="252"/>
      <c r="D118" s="252"/>
      <c r="E118" s="252"/>
      <c r="F118" s="252"/>
      <c r="G118" s="252"/>
      <c r="H118" s="208">
        <v>6.7900000000000002E-2</v>
      </c>
      <c r="I118" s="39">
        <f>($H$133+I117)*H118</f>
        <v>349.91508240751739</v>
      </c>
      <c r="J118" s="16"/>
      <c r="K118" s="16"/>
      <c r="L118" s="55"/>
    </row>
    <row r="119" spans="1:12" ht="15" customHeight="1" x14ac:dyDescent="0.25">
      <c r="A119" s="28" t="s">
        <v>39</v>
      </c>
      <c r="B119" s="252" t="s">
        <v>142</v>
      </c>
      <c r="C119" s="252"/>
      <c r="D119" s="252"/>
      <c r="E119" s="252"/>
      <c r="F119" s="252"/>
      <c r="G119" s="252"/>
      <c r="H119" s="38">
        <f>SUM(H120:H122)</f>
        <v>0.14250000000000002</v>
      </c>
      <c r="I119" s="152">
        <f>((H133+I117+I118)/(1-H119))*H119</f>
        <v>914.5431688974229</v>
      </c>
      <c r="J119" s="16"/>
      <c r="K119" s="16"/>
    </row>
    <row r="120" spans="1:12" ht="15" customHeight="1" x14ac:dyDescent="0.25">
      <c r="A120" s="344" t="s">
        <v>143</v>
      </c>
      <c r="B120" s="344"/>
      <c r="C120" s="351" t="s">
        <v>144</v>
      </c>
      <c r="D120" s="29" t="s">
        <v>145</v>
      </c>
      <c r="E120" s="30"/>
      <c r="F120" s="30"/>
      <c r="G120" s="32"/>
      <c r="H120" s="208">
        <v>1.6500000000000001E-2</v>
      </c>
      <c r="I120" s="152">
        <f>((H133+I117+I118)/(1-H119))*H120</f>
        <v>105.89447218812263</v>
      </c>
      <c r="J120" s="16"/>
      <c r="K120" s="16"/>
    </row>
    <row r="121" spans="1:12" ht="15" customHeight="1" x14ac:dyDescent="0.25">
      <c r="A121" s="344" t="s">
        <v>146</v>
      </c>
      <c r="B121" s="344"/>
      <c r="C121" s="352"/>
      <c r="D121" s="29" t="s">
        <v>147</v>
      </c>
      <c r="E121" s="30"/>
      <c r="F121" s="30"/>
      <c r="G121" s="32"/>
      <c r="H121" s="208">
        <v>7.5999999999999998E-2</v>
      </c>
      <c r="I121" s="152">
        <f>((H133+I117+I118)/(1-H119))*H121</f>
        <v>487.75635674529212</v>
      </c>
      <c r="J121" s="16"/>
      <c r="K121" s="16"/>
    </row>
    <row r="122" spans="1:12" ht="15" customHeight="1" x14ac:dyDescent="0.25">
      <c r="A122" s="344" t="s">
        <v>148</v>
      </c>
      <c r="B122" s="344"/>
      <c r="C122" s="40" t="s">
        <v>149</v>
      </c>
      <c r="D122" s="29" t="s">
        <v>150</v>
      </c>
      <c r="E122" s="30"/>
      <c r="F122" s="30"/>
      <c r="G122" s="32"/>
      <c r="H122" s="38">
        <v>0.05</v>
      </c>
      <c r="I122" s="152">
        <f>((H133+I117+I118)/(1-H119))*H122</f>
        <v>320.89233996400799</v>
      </c>
      <c r="J122" s="16"/>
      <c r="K122" s="16"/>
    </row>
    <row r="123" spans="1:12" ht="15" customHeight="1" x14ac:dyDescent="0.25">
      <c r="A123" s="253" t="s">
        <v>28</v>
      </c>
      <c r="B123" s="253"/>
      <c r="C123" s="253"/>
      <c r="D123" s="253"/>
      <c r="E123" s="253"/>
      <c r="F123" s="253"/>
      <c r="G123" s="253"/>
      <c r="H123" s="42">
        <f>H119+H118+H117</f>
        <v>0.24040000000000003</v>
      </c>
      <c r="I123" s="153">
        <f>SUM(I117:I119)</f>
        <v>1414.5569468770341</v>
      </c>
      <c r="J123" s="16"/>
      <c r="K123" s="16"/>
    </row>
    <row r="124" spans="1:12" ht="15" customHeight="1" x14ac:dyDescent="0.25">
      <c r="A124" s="356"/>
      <c r="B124" s="356"/>
      <c r="C124" s="356"/>
      <c r="D124" s="356"/>
      <c r="E124" s="356"/>
      <c r="F124" s="356"/>
      <c r="G124" s="356"/>
      <c r="H124" s="356"/>
      <c r="I124" s="356"/>
      <c r="J124" s="16"/>
      <c r="K124" s="16"/>
    </row>
    <row r="125" spans="1:12" ht="15" customHeight="1" x14ac:dyDescent="0.25">
      <c r="A125" s="254" t="s">
        <v>151</v>
      </c>
      <c r="B125" s="254"/>
      <c r="C125" s="254"/>
      <c r="D125" s="254"/>
      <c r="E125" s="254"/>
      <c r="F125" s="254"/>
      <c r="G125" s="254"/>
      <c r="H125" s="254"/>
      <c r="I125" s="254"/>
      <c r="J125" s="16"/>
      <c r="K125" s="16"/>
    </row>
    <row r="126" spans="1:12" ht="15" customHeight="1" x14ac:dyDescent="0.25">
      <c r="A126" s="357"/>
      <c r="B126" s="357"/>
      <c r="C126" s="357"/>
      <c r="D126" s="357"/>
      <c r="E126" s="357"/>
      <c r="F126" s="357"/>
      <c r="G126" s="357"/>
      <c r="H126" s="357"/>
      <c r="I126" s="357"/>
      <c r="J126" s="16"/>
      <c r="K126" s="16"/>
    </row>
    <row r="127" spans="1:12" ht="15" customHeight="1" x14ac:dyDescent="0.25">
      <c r="A127" s="253" t="s">
        <v>152</v>
      </c>
      <c r="B127" s="253"/>
      <c r="C127" s="253"/>
      <c r="D127" s="253"/>
      <c r="E127" s="253"/>
      <c r="F127" s="253"/>
      <c r="G127" s="253"/>
      <c r="H127" s="253" t="s">
        <v>56</v>
      </c>
      <c r="I127" s="253"/>
      <c r="J127" s="16"/>
      <c r="K127" s="16"/>
    </row>
    <row r="128" spans="1:12" ht="15" customHeight="1" x14ac:dyDescent="0.25">
      <c r="A128" s="28" t="s">
        <v>34</v>
      </c>
      <c r="B128" s="252" t="s">
        <v>153</v>
      </c>
      <c r="C128" s="252"/>
      <c r="D128" s="252"/>
      <c r="E128" s="252"/>
      <c r="F128" s="252"/>
      <c r="G128" s="252"/>
      <c r="H128" s="255">
        <f>H34</f>
        <v>2485.9</v>
      </c>
      <c r="I128" s="255"/>
      <c r="J128" s="16"/>
      <c r="K128" s="16"/>
    </row>
    <row r="129" spans="1:11" ht="15" customHeight="1" x14ac:dyDescent="0.25">
      <c r="A129" s="28" t="s">
        <v>36</v>
      </c>
      <c r="B129" s="252" t="s">
        <v>154</v>
      </c>
      <c r="C129" s="252"/>
      <c r="D129" s="252"/>
      <c r="E129" s="252"/>
      <c r="F129" s="252"/>
      <c r="G129" s="252"/>
      <c r="H129" s="255">
        <f>H72</f>
        <v>2097.04324296</v>
      </c>
      <c r="I129" s="255"/>
      <c r="J129" s="16"/>
      <c r="K129" s="16"/>
    </row>
    <row r="130" spans="1:11" ht="15" customHeight="1" x14ac:dyDescent="0.25">
      <c r="A130" s="28" t="s">
        <v>39</v>
      </c>
      <c r="B130" s="252" t="s">
        <v>155</v>
      </c>
      <c r="C130" s="252"/>
      <c r="D130" s="252"/>
      <c r="E130" s="252"/>
      <c r="F130" s="252"/>
      <c r="G130" s="252"/>
      <c r="H130" s="255">
        <f>H82</f>
        <v>163.01289250000002</v>
      </c>
      <c r="I130" s="255"/>
      <c r="J130" s="16"/>
      <c r="K130" s="16"/>
    </row>
    <row r="131" spans="1:11" ht="15" customHeight="1" x14ac:dyDescent="0.25">
      <c r="A131" s="28" t="s">
        <v>41</v>
      </c>
      <c r="B131" s="252" t="s">
        <v>156</v>
      </c>
      <c r="C131" s="252"/>
      <c r="D131" s="252"/>
      <c r="E131" s="252"/>
      <c r="F131" s="252"/>
      <c r="G131" s="252"/>
      <c r="H131" s="255">
        <f>H107</f>
        <v>153.33962031444443</v>
      </c>
      <c r="I131" s="255"/>
      <c r="J131" s="16"/>
      <c r="K131" s="16"/>
    </row>
    <row r="132" spans="1:11" ht="15" customHeight="1" x14ac:dyDescent="0.25">
      <c r="A132" s="28" t="s">
        <v>64</v>
      </c>
      <c r="B132" s="252" t="s">
        <v>157</v>
      </c>
      <c r="C132" s="252"/>
      <c r="D132" s="252"/>
      <c r="E132" s="252"/>
      <c r="F132" s="252"/>
      <c r="G132" s="252"/>
      <c r="H132" s="255">
        <f>H113</f>
        <v>103.99409662867996</v>
      </c>
      <c r="I132" s="255"/>
      <c r="J132" s="16"/>
      <c r="K132" s="16"/>
    </row>
    <row r="133" spans="1:11" ht="15" customHeight="1" x14ac:dyDescent="0.25">
      <c r="A133" s="253" t="s">
        <v>158</v>
      </c>
      <c r="B133" s="253"/>
      <c r="C133" s="253"/>
      <c r="D133" s="253"/>
      <c r="E133" s="253"/>
      <c r="F133" s="253"/>
      <c r="G133" s="253"/>
      <c r="H133" s="353">
        <f>SUM(H128:I132)</f>
        <v>5003.2898524031252</v>
      </c>
      <c r="I133" s="353"/>
      <c r="J133" s="16"/>
      <c r="K133" s="16"/>
    </row>
    <row r="134" spans="1:11" ht="15" customHeight="1" x14ac:dyDescent="0.25">
      <c r="A134" s="28" t="s">
        <v>66</v>
      </c>
      <c r="B134" s="252" t="s">
        <v>159</v>
      </c>
      <c r="C134" s="252"/>
      <c r="D134" s="252"/>
      <c r="E134" s="252"/>
      <c r="F134" s="252"/>
      <c r="G134" s="252"/>
      <c r="H134" s="255">
        <f>I123</f>
        <v>1414.5569468770341</v>
      </c>
      <c r="I134" s="255"/>
      <c r="J134" s="16"/>
      <c r="K134" s="16"/>
    </row>
    <row r="135" spans="1:11" ht="15" customHeight="1" x14ac:dyDescent="0.25">
      <c r="A135" s="253" t="s">
        <v>160</v>
      </c>
      <c r="B135" s="253"/>
      <c r="C135" s="253"/>
      <c r="D135" s="253"/>
      <c r="E135" s="253"/>
      <c r="F135" s="253"/>
      <c r="G135" s="253"/>
      <c r="H135" s="251">
        <f>(H133+H134)</f>
        <v>6417.8467992801598</v>
      </c>
      <c r="I135" s="251"/>
      <c r="J135" s="16"/>
      <c r="K135" s="16"/>
    </row>
    <row r="136" spans="1:11" ht="15" customHeight="1" x14ac:dyDescent="0.25">
      <c r="A136" s="356"/>
      <c r="B136" s="356"/>
      <c r="C136" s="356"/>
      <c r="D136" s="356"/>
      <c r="E136" s="356"/>
      <c r="F136" s="356"/>
      <c r="G136" s="356"/>
      <c r="H136" s="356"/>
      <c r="I136" s="356"/>
      <c r="J136" s="16"/>
      <c r="K136" s="16"/>
    </row>
    <row r="137" spans="1:11" ht="15" hidden="1" customHeight="1" x14ac:dyDescent="0.25"/>
    <row r="138" spans="1:11" ht="15" hidden="1" customHeight="1" x14ac:dyDescent="0.25"/>
    <row r="139" spans="1:11" ht="15" hidden="1" customHeight="1" x14ac:dyDescent="0.25">
      <c r="B139" s="13" t="s">
        <v>161</v>
      </c>
      <c r="C139" s="12">
        <v>4.1999999999999997E-3</v>
      </c>
    </row>
    <row r="140" spans="1:11" ht="15" hidden="1" customHeight="1" x14ac:dyDescent="0.25">
      <c r="B140" s="13" t="s">
        <v>141</v>
      </c>
      <c r="C140" s="12">
        <v>4.0000000000000001E-3</v>
      </c>
    </row>
    <row r="141" spans="1:11" ht="15" hidden="1" customHeight="1" x14ac:dyDescent="0.25">
      <c r="B141" s="11"/>
      <c r="C141" s="10">
        <f>SUM(C139:C140)</f>
        <v>8.199999999999999E-3</v>
      </c>
    </row>
    <row r="142" spans="1:11" ht="15" hidden="1" customHeight="1" x14ac:dyDescent="0.25"/>
    <row r="143" spans="1:11" ht="15" hidden="1" customHeight="1" x14ac:dyDescent="0.25">
      <c r="C143" s="9" t="e">
        <v>#REF!</v>
      </c>
    </row>
    <row r="144" spans="1:11" ht="15" hidden="1" customHeight="1" x14ac:dyDescent="0.25"/>
    <row r="145" spans="1:11" ht="15" customHeight="1" x14ac:dyDescent="0.25">
      <c r="A145" s="254" t="s">
        <v>162</v>
      </c>
      <c r="B145" s="254"/>
      <c r="C145" s="254"/>
      <c r="D145" s="254"/>
      <c r="E145" s="254"/>
      <c r="F145" s="254"/>
      <c r="G145" s="254"/>
      <c r="H145" s="254"/>
      <c r="I145" s="254"/>
      <c r="K145" s="50"/>
    </row>
    <row r="146" spans="1:11" ht="15" customHeight="1" x14ac:dyDescent="0.25">
      <c r="A146" s="130"/>
      <c r="B146" s="130"/>
      <c r="C146" s="130"/>
      <c r="D146" s="130"/>
      <c r="E146" s="130"/>
      <c r="F146" s="130"/>
      <c r="G146" s="130"/>
      <c r="H146" s="130"/>
      <c r="I146" s="130"/>
    </row>
    <row r="147" spans="1:11" ht="15" customHeight="1" x14ac:dyDescent="0.25">
      <c r="A147" s="253" t="s">
        <v>163</v>
      </c>
      <c r="B147" s="253"/>
      <c r="C147" s="253"/>
      <c r="D147" s="253"/>
      <c r="E147" s="253"/>
      <c r="F147" s="253"/>
      <c r="G147" s="253"/>
      <c r="H147" s="253" t="s">
        <v>56</v>
      </c>
      <c r="I147" s="253"/>
    </row>
    <row r="148" spans="1:11" ht="15" customHeight="1" x14ac:dyDescent="0.25">
      <c r="A148" s="28" t="s">
        <v>34</v>
      </c>
      <c r="B148" s="252" t="s">
        <v>164</v>
      </c>
      <c r="C148" s="252"/>
      <c r="D148" s="252"/>
      <c r="E148" s="252"/>
      <c r="F148" s="252"/>
      <c r="G148" s="252"/>
      <c r="H148" s="255">
        <f>I39</f>
        <v>207.07547</v>
      </c>
      <c r="I148" s="255"/>
    </row>
    <row r="149" spans="1:11" ht="15" customHeight="1" x14ac:dyDescent="0.25">
      <c r="A149" s="28" t="s">
        <v>36</v>
      </c>
      <c r="B149" s="252" t="s">
        <v>223</v>
      </c>
      <c r="C149" s="252"/>
      <c r="D149" s="252"/>
      <c r="E149" s="252"/>
      <c r="F149" s="252"/>
      <c r="G149" s="252"/>
      <c r="H149" s="255">
        <f>I40</f>
        <v>276.21111111111111</v>
      </c>
      <c r="I149" s="255"/>
    </row>
    <row r="150" spans="1:11" ht="15" customHeight="1" x14ac:dyDescent="0.25">
      <c r="A150" s="28" t="s">
        <v>39</v>
      </c>
      <c r="B150" s="252" t="s">
        <v>165</v>
      </c>
      <c r="C150" s="252"/>
      <c r="D150" s="252"/>
      <c r="E150" s="252"/>
      <c r="F150" s="252"/>
      <c r="G150" s="252"/>
      <c r="H150" s="294">
        <f>H82</f>
        <v>163.01289250000002</v>
      </c>
      <c r="I150" s="295"/>
    </row>
    <row r="151" spans="1:11" ht="15" customHeight="1" x14ac:dyDescent="0.25">
      <c r="A151" s="28" t="s">
        <v>41</v>
      </c>
      <c r="B151" s="252" t="s">
        <v>217</v>
      </c>
      <c r="C151" s="252"/>
      <c r="D151" s="252"/>
      <c r="E151" s="252"/>
      <c r="F151" s="252"/>
      <c r="G151" s="252"/>
      <c r="H151" s="294">
        <f>I101</f>
        <v>153.33962031444443</v>
      </c>
      <c r="I151" s="295"/>
    </row>
    <row r="152" spans="1:11" ht="15" customHeight="1" x14ac:dyDescent="0.25">
      <c r="A152" s="348" t="s">
        <v>166</v>
      </c>
      <c r="B152" s="349"/>
      <c r="C152" s="349"/>
      <c r="D152" s="349"/>
      <c r="E152" s="349"/>
      <c r="F152" s="349"/>
      <c r="G152" s="350"/>
      <c r="H152" s="361">
        <f>SUM(H148:I151)</f>
        <v>799.63909392555558</v>
      </c>
      <c r="I152" s="362"/>
    </row>
  </sheetData>
  <mergeCells count="172">
    <mergeCell ref="J76:J81"/>
    <mergeCell ref="J88:J92"/>
    <mergeCell ref="A136:I136"/>
    <mergeCell ref="B134:G134"/>
    <mergeCell ref="H134:I134"/>
    <mergeCell ref="A135:G135"/>
    <mergeCell ref="H135:I135"/>
    <mergeCell ref="B132:G132"/>
    <mergeCell ref="H132:I132"/>
    <mergeCell ref="A133:G133"/>
    <mergeCell ref="H133:I133"/>
    <mergeCell ref="B130:G130"/>
    <mergeCell ref="H130:I130"/>
    <mergeCell ref="B131:G131"/>
    <mergeCell ref="H131:I131"/>
    <mergeCell ref="H127:I127"/>
    <mergeCell ref="B128:G128"/>
    <mergeCell ref="H128:I128"/>
    <mergeCell ref="B129:G129"/>
    <mergeCell ref="H129:I129"/>
    <mergeCell ref="B116:G116"/>
    <mergeCell ref="B112:G112"/>
    <mergeCell ref="H112:I112"/>
    <mergeCell ref="A122:B122"/>
    <mergeCell ref="A123:G123"/>
    <mergeCell ref="A124:I124"/>
    <mergeCell ref="A125:I125"/>
    <mergeCell ref="A126:I126"/>
    <mergeCell ref="A127:G127"/>
    <mergeCell ref="B117:G117"/>
    <mergeCell ref="B118:G118"/>
    <mergeCell ref="B119:G119"/>
    <mergeCell ref="A120:B120"/>
    <mergeCell ref="C120:C121"/>
    <mergeCell ref="A121:B121"/>
    <mergeCell ref="A83:I83"/>
    <mergeCell ref="A73:I73"/>
    <mergeCell ref="A74:I74"/>
    <mergeCell ref="A102:I102"/>
    <mergeCell ref="A103:I103"/>
    <mergeCell ref="A104:I104"/>
    <mergeCell ref="A84:I84"/>
    <mergeCell ref="A85:I85"/>
    <mergeCell ref="A108:I108"/>
    <mergeCell ref="H105:I105"/>
    <mergeCell ref="H106:I106"/>
    <mergeCell ref="H107:I107"/>
    <mergeCell ref="B71:G71"/>
    <mergeCell ref="H71:I71"/>
    <mergeCell ref="A72:G72"/>
    <mergeCell ref="H72:I72"/>
    <mergeCell ref="B69:G69"/>
    <mergeCell ref="H69:I69"/>
    <mergeCell ref="B70:G70"/>
    <mergeCell ref="H70:I70"/>
    <mergeCell ref="H82:I82"/>
    <mergeCell ref="A65:I65"/>
    <mergeCell ref="A66:I66"/>
    <mergeCell ref="A67:I67"/>
    <mergeCell ref="B68:G68"/>
    <mergeCell ref="H68:I68"/>
    <mergeCell ref="B62:G62"/>
    <mergeCell ref="H62:I62"/>
    <mergeCell ref="H63:I63"/>
    <mergeCell ref="A64:G64"/>
    <mergeCell ref="H64:I64"/>
    <mergeCell ref="A59:A60"/>
    <mergeCell ref="B59:C60"/>
    <mergeCell ref="H59:I60"/>
    <mergeCell ref="B61:G61"/>
    <mergeCell ref="H61:I61"/>
    <mergeCell ref="B56:G56"/>
    <mergeCell ref="H56:I56"/>
    <mergeCell ref="A57:A58"/>
    <mergeCell ref="B57:B58"/>
    <mergeCell ref="H57:I57"/>
    <mergeCell ref="H58:I58"/>
    <mergeCell ref="B50:G50"/>
    <mergeCell ref="B51:G51"/>
    <mergeCell ref="B52:G52"/>
    <mergeCell ref="A53:G53"/>
    <mergeCell ref="A54:I54"/>
    <mergeCell ref="A55:I55"/>
    <mergeCell ref="B44:G44"/>
    <mergeCell ref="B45:G45"/>
    <mergeCell ref="B46:G46"/>
    <mergeCell ref="B47:G47"/>
    <mergeCell ref="B48:G48"/>
    <mergeCell ref="B49:G49"/>
    <mergeCell ref="B39:G39"/>
    <mergeCell ref="B40:G40"/>
    <mergeCell ref="A42:I42"/>
    <mergeCell ref="A43:I43"/>
    <mergeCell ref="A34:G34"/>
    <mergeCell ref="H34:I34"/>
    <mergeCell ref="A35:I35"/>
    <mergeCell ref="A36:I36"/>
    <mergeCell ref="A37:I37"/>
    <mergeCell ref="B32:G32"/>
    <mergeCell ref="H32:I32"/>
    <mergeCell ref="B33:G33"/>
    <mergeCell ref="H33:I33"/>
    <mergeCell ref="B30:G30"/>
    <mergeCell ref="H30:I30"/>
    <mergeCell ref="B31:G31"/>
    <mergeCell ref="H31:I31"/>
    <mergeCell ref="B38:G38"/>
    <mergeCell ref="B27:G27"/>
    <mergeCell ref="H27:I27"/>
    <mergeCell ref="H28:I28"/>
    <mergeCell ref="F29:G29"/>
    <mergeCell ref="H29:I29"/>
    <mergeCell ref="B23:G23"/>
    <mergeCell ref="H23:I23"/>
    <mergeCell ref="A24:I24"/>
    <mergeCell ref="A25:I25"/>
    <mergeCell ref="B26:G26"/>
    <mergeCell ref="H26:I26"/>
    <mergeCell ref="B21:G21"/>
    <mergeCell ref="H21:I21"/>
    <mergeCell ref="B22:G22"/>
    <mergeCell ref="H22:I22"/>
    <mergeCell ref="C15:I15"/>
    <mergeCell ref="A16:I16"/>
    <mergeCell ref="A17:I17"/>
    <mergeCell ref="A18:I18"/>
    <mergeCell ref="B19:G19"/>
    <mergeCell ref="H19:I19"/>
    <mergeCell ref="B14:G14"/>
    <mergeCell ref="H14:I14"/>
    <mergeCell ref="B8:F8"/>
    <mergeCell ref="G8:I8"/>
    <mergeCell ref="B9:F9"/>
    <mergeCell ref="G9:I9"/>
    <mergeCell ref="B10:F10"/>
    <mergeCell ref="G10:I10"/>
    <mergeCell ref="B20:G20"/>
    <mergeCell ref="H20:I20"/>
    <mergeCell ref="A1:I1"/>
    <mergeCell ref="A2:I2"/>
    <mergeCell ref="C3:I3"/>
    <mergeCell ref="C4:D4"/>
    <mergeCell ref="A6:I6"/>
    <mergeCell ref="A7:I7"/>
    <mergeCell ref="G11:I11"/>
    <mergeCell ref="A12:I12"/>
    <mergeCell ref="B13:G13"/>
    <mergeCell ref="H13:I13"/>
    <mergeCell ref="B151:G151"/>
    <mergeCell ref="H151:I151"/>
    <mergeCell ref="A152:G152"/>
    <mergeCell ref="H152:I152"/>
    <mergeCell ref="A98:G98"/>
    <mergeCell ref="A101:G101"/>
    <mergeCell ref="A145:I145"/>
    <mergeCell ref="A147:G147"/>
    <mergeCell ref="H147:I147"/>
    <mergeCell ref="B148:G148"/>
    <mergeCell ref="H148:I148"/>
    <mergeCell ref="B149:G149"/>
    <mergeCell ref="H149:I149"/>
    <mergeCell ref="B150:G150"/>
    <mergeCell ref="H150:I150"/>
    <mergeCell ref="A109:I109"/>
    <mergeCell ref="B110:G110"/>
    <mergeCell ref="H110:I110"/>
    <mergeCell ref="B111:G111"/>
    <mergeCell ref="H111:I111"/>
    <mergeCell ref="A113:G113"/>
    <mergeCell ref="H113:I113"/>
    <mergeCell ref="A114:I114"/>
    <mergeCell ref="A115:I115"/>
  </mergeCells>
  <dataValidations count="1">
    <dataValidation allowBlank="1" sqref="A1 A125" xr:uid="{728F33B1-D333-4906-9F32-346D3D70D016}"/>
  </dataValidations>
  <printOptions horizontalCentered="1"/>
  <pageMargins left="7.874015748031496E-2" right="7.874015748031496E-2" top="1.7716535433070868" bottom="1.3779527559055118" header="0.31496062992125984" footer="0.31496062992125984"/>
  <pageSetup paperSize="9" scale="83" orientation="portrait" r:id="rId1"/>
  <rowBreaks count="2" manualBreakCount="2">
    <brk id="53" max="8" man="1"/>
    <brk id="113" max="8" man="1"/>
  </rowBreaks>
  <legacy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198425-D0E5-43CA-83BE-14EBE6D4AC54}">
  <sheetPr>
    <tabColor rgb="FF009999"/>
  </sheetPr>
  <dimension ref="A1:Q152"/>
  <sheetViews>
    <sheetView showGridLines="0" topLeftCell="A94" zoomScaleNormal="100" zoomScaleSheetLayoutView="100" workbookViewId="0">
      <selection activeCell="H111" sqref="H111:I112"/>
    </sheetView>
  </sheetViews>
  <sheetFormatPr defaultColWidth="9.140625" defaultRowHeight="15" customHeight="1" x14ac:dyDescent="0.25"/>
  <cols>
    <col min="1" max="1" width="3.140625" style="8" customWidth="1"/>
    <col min="2" max="2" width="16.5703125" style="7" customWidth="1"/>
    <col min="3" max="3" width="17.85546875" style="7" customWidth="1"/>
    <col min="4" max="4" width="11.85546875" style="7" customWidth="1"/>
    <col min="5" max="5" width="12.85546875" style="7" bestFit="1" customWidth="1"/>
    <col min="6" max="6" width="12.140625" style="7" bestFit="1" customWidth="1"/>
    <col min="7" max="7" width="14.42578125" style="7" bestFit="1" customWidth="1"/>
    <col min="8" max="8" width="10.28515625" style="7" customWidth="1"/>
    <col min="9" max="9" width="13.28515625" style="7" customWidth="1"/>
    <col min="10" max="10" width="1.42578125" style="6" customWidth="1"/>
    <col min="11" max="11" width="9.140625" style="6" customWidth="1"/>
    <col min="12" max="12" width="12.7109375" style="6" bestFit="1" customWidth="1"/>
    <col min="13" max="13" width="10" style="6" bestFit="1" customWidth="1"/>
    <col min="14" max="14" width="10.5703125" style="6" bestFit="1" customWidth="1"/>
    <col min="15" max="16" width="9.140625" style="6"/>
    <col min="17" max="17" width="10" style="6" bestFit="1" customWidth="1"/>
    <col min="18" max="16384" width="9.140625" style="6"/>
  </cols>
  <sheetData>
    <row r="1" spans="1:11" ht="15" customHeight="1" x14ac:dyDescent="0.25">
      <c r="A1" s="268" t="s">
        <v>29</v>
      </c>
      <c r="B1" s="268"/>
      <c r="C1" s="268"/>
      <c r="D1" s="268"/>
      <c r="E1" s="268"/>
      <c r="F1" s="268"/>
      <c r="G1" s="268"/>
      <c r="H1" s="268"/>
      <c r="I1" s="268"/>
      <c r="J1" s="16"/>
      <c r="K1" s="16"/>
    </row>
    <row r="2" spans="1:11" ht="15" customHeight="1" x14ac:dyDescent="0.25">
      <c r="A2" s="269"/>
      <c r="B2" s="269"/>
      <c r="C2" s="269"/>
      <c r="D2" s="269"/>
      <c r="E2" s="269"/>
      <c r="F2" s="269"/>
      <c r="G2" s="269"/>
      <c r="H2" s="269"/>
      <c r="I2" s="269"/>
      <c r="J2" s="16"/>
      <c r="K2" s="16"/>
    </row>
    <row r="3" spans="1:11" ht="15" customHeight="1" x14ac:dyDescent="0.25">
      <c r="A3" s="19"/>
      <c r="B3" s="20" t="s">
        <v>30</v>
      </c>
      <c r="C3" s="270"/>
      <c r="D3" s="270"/>
      <c r="E3" s="270"/>
      <c r="F3" s="270"/>
      <c r="G3" s="270"/>
      <c r="H3" s="270"/>
      <c r="I3" s="270"/>
      <c r="J3" s="16"/>
      <c r="K3" s="16"/>
    </row>
    <row r="4" spans="1:11" ht="15" customHeight="1" x14ac:dyDescent="0.25">
      <c r="A4" s="19"/>
      <c r="B4" s="21" t="s">
        <v>31</v>
      </c>
      <c r="C4" s="271"/>
      <c r="D4" s="271"/>
      <c r="E4" s="21"/>
      <c r="F4" s="21"/>
      <c r="G4" s="21"/>
      <c r="H4" s="21"/>
      <c r="I4" s="21"/>
      <c r="J4" s="16"/>
      <c r="K4" s="16"/>
    </row>
    <row r="5" spans="1:11" ht="15" customHeight="1" x14ac:dyDescent="0.25">
      <c r="A5" s="19"/>
      <c r="B5" s="20" t="s">
        <v>32</v>
      </c>
      <c r="C5" s="22"/>
      <c r="D5" s="21"/>
      <c r="E5" s="21"/>
      <c r="F5" s="21"/>
      <c r="G5" s="21"/>
      <c r="H5" s="21"/>
      <c r="I5" s="21"/>
      <c r="J5" s="16"/>
      <c r="K5" s="16"/>
    </row>
    <row r="6" spans="1:11" ht="4.5" customHeight="1" x14ac:dyDescent="0.25">
      <c r="A6" s="269"/>
      <c r="B6" s="269"/>
      <c r="C6" s="269"/>
      <c r="D6" s="269"/>
      <c r="E6" s="269"/>
      <c r="F6" s="269"/>
      <c r="G6" s="269"/>
      <c r="H6" s="269"/>
      <c r="I6" s="269"/>
      <c r="J6" s="16"/>
      <c r="K6" s="16"/>
    </row>
    <row r="7" spans="1:11" ht="15" customHeight="1" x14ac:dyDescent="0.25">
      <c r="A7" s="272" t="s">
        <v>33</v>
      </c>
      <c r="B7" s="272"/>
      <c r="C7" s="272"/>
      <c r="D7" s="272"/>
      <c r="E7" s="272"/>
      <c r="F7" s="272"/>
      <c r="G7" s="272"/>
      <c r="H7" s="272"/>
      <c r="I7" s="272"/>
      <c r="J7" s="16"/>
      <c r="K7" s="16"/>
    </row>
    <row r="8" spans="1:11" ht="15" customHeight="1" x14ac:dyDescent="0.25">
      <c r="A8" s="23" t="s">
        <v>34</v>
      </c>
      <c r="B8" s="256" t="s">
        <v>35</v>
      </c>
      <c r="C8" s="256"/>
      <c r="D8" s="256"/>
      <c r="E8" s="256"/>
      <c r="F8" s="256"/>
      <c r="G8" s="258"/>
      <c r="H8" s="259"/>
      <c r="I8" s="259"/>
      <c r="J8" s="16"/>
      <c r="K8" s="16"/>
    </row>
    <row r="9" spans="1:11" ht="15" customHeight="1" x14ac:dyDescent="0.25">
      <c r="A9" s="23" t="s">
        <v>36</v>
      </c>
      <c r="B9" s="256" t="s">
        <v>37</v>
      </c>
      <c r="C9" s="256"/>
      <c r="D9" s="256"/>
      <c r="E9" s="256"/>
      <c r="F9" s="256"/>
      <c r="G9" s="260" t="s">
        <v>38</v>
      </c>
      <c r="H9" s="261"/>
      <c r="I9" s="262"/>
      <c r="J9" s="16"/>
      <c r="K9" s="16"/>
    </row>
    <row r="10" spans="1:11" ht="15" customHeight="1" x14ac:dyDescent="0.25">
      <c r="A10" s="24" t="s">
        <v>39</v>
      </c>
      <c r="B10" s="263" t="s">
        <v>40</v>
      </c>
      <c r="C10" s="264"/>
      <c r="D10" s="264"/>
      <c r="E10" s="264"/>
      <c r="F10" s="264"/>
      <c r="G10" s="259"/>
      <c r="H10" s="259"/>
      <c r="I10" s="259"/>
      <c r="J10" s="16"/>
      <c r="K10" s="16"/>
    </row>
    <row r="11" spans="1:11" ht="15" customHeight="1" x14ac:dyDescent="0.25">
      <c r="A11" s="23" t="s">
        <v>41</v>
      </c>
      <c r="B11" s="25" t="s">
        <v>42</v>
      </c>
      <c r="C11" s="26"/>
      <c r="D11" s="26"/>
      <c r="E11" s="26"/>
      <c r="F11" s="26"/>
      <c r="G11" s="259">
        <v>30</v>
      </c>
      <c r="H11" s="259"/>
      <c r="I11" s="259"/>
      <c r="J11" s="16"/>
      <c r="K11" s="16"/>
    </row>
    <row r="12" spans="1:11" ht="15" customHeight="1" x14ac:dyDescent="0.25">
      <c r="A12" s="272" t="s">
        <v>43</v>
      </c>
      <c r="B12" s="272"/>
      <c r="C12" s="272"/>
      <c r="D12" s="272"/>
      <c r="E12" s="272"/>
      <c r="F12" s="272"/>
      <c r="G12" s="272"/>
      <c r="H12" s="272"/>
      <c r="I12" s="272"/>
      <c r="J12" s="16"/>
      <c r="K12" s="16"/>
    </row>
    <row r="13" spans="1:11" ht="15" customHeight="1" x14ac:dyDescent="0.25">
      <c r="A13" s="23">
        <v>1</v>
      </c>
      <c r="B13" s="256" t="s">
        <v>44</v>
      </c>
      <c r="C13" s="256"/>
      <c r="D13" s="256"/>
      <c r="E13" s="256"/>
      <c r="F13" s="256"/>
      <c r="G13" s="256"/>
      <c r="H13" s="259" t="s">
        <v>6</v>
      </c>
      <c r="I13" s="259"/>
      <c r="J13" s="16"/>
      <c r="K13" s="16"/>
    </row>
    <row r="14" spans="1:11" ht="15" customHeight="1" x14ac:dyDescent="0.25">
      <c r="A14" s="23">
        <v>2</v>
      </c>
      <c r="B14" s="256" t="s">
        <v>45</v>
      </c>
      <c r="C14" s="256"/>
      <c r="D14" s="256"/>
      <c r="E14" s="256"/>
      <c r="F14" s="256"/>
      <c r="G14" s="256"/>
      <c r="H14" s="257">
        <v>1</v>
      </c>
      <c r="I14" s="257"/>
      <c r="J14" s="16"/>
      <c r="K14" s="16"/>
    </row>
    <row r="15" spans="1:11" ht="15" customHeight="1" x14ac:dyDescent="0.25">
      <c r="A15" s="23">
        <v>3</v>
      </c>
      <c r="B15" s="25" t="s">
        <v>46</v>
      </c>
      <c r="C15" s="277" t="s">
        <v>13</v>
      </c>
      <c r="D15" s="277"/>
      <c r="E15" s="277"/>
      <c r="F15" s="277"/>
      <c r="G15" s="277"/>
      <c r="H15" s="277"/>
      <c r="I15" s="277"/>
      <c r="J15" s="16"/>
      <c r="K15" s="16"/>
    </row>
    <row r="16" spans="1:11" ht="15" customHeight="1" x14ac:dyDescent="0.25">
      <c r="A16" s="269"/>
      <c r="B16" s="269"/>
      <c r="C16" s="269"/>
      <c r="D16" s="269"/>
      <c r="E16" s="269"/>
      <c r="F16" s="269"/>
      <c r="G16" s="269"/>
      <c r="H16" s="269"/>
      <c r="I16" s="269"/>
      <c r="J16" s="16"/>
      <c r="K16" s="16"/>
    </row>
    <row r="17" spans="1:14" ht="15" customHeight="1" x14ac:dyDescent="0.25">
      <c r="A17" s="272" t="s">
        <v>47</v>
      </c>
      <c r="B17" s="272"/>
      <c r="C17" s="272"/>
      <c r="D17" s="272"/>
      <c r="E17" s="272"/>
      <c r="F17" s="272"/>
      <c r="G17" s="272"/>
      <c r="H17" s="272"/>
      <c r="I17" s="272"/>
      <c r="J17" s="16"/>
      <c r="K17" s="16"/>
    </row>
    <row r="18" spans="1:14" ht="15" customHeight="1" x14ac:dyDescent="0.25">
      <c r="A18" s="278" t="s">
        <v>48</v>
      </c>
      <c r="B18" s="278"/>
      <c r="C18" s="278"/>
      <c r="D18" s="278"/>
      <c r="E18" s="278"/>
      <c r="F18" s="278"/>
      <c r="G18" s="278"/>
      <c r="H18" s="278"/>
      <c r="I18" s="278"/>
      <c r="J18" s="16"/>
      <c r="K18" s="16"/>
    </row>
    <row r="19" spans="1:14" x14ac:dyDescent="0.25">
      <c r="A19" s="27">
        <v>1</v>
      </c>
      <c r="B19" s="265" t="s">
        <v>49</v>
      </c>
      <c r="C19" s="265"/>
      <c r="D19" s="265"/>
      <c r="E19" s="265"/>
      <c r="F19" s="265"/>
      <c r="G19" s="265"/>
      <c r="H19" s="275"/>
      <c r="I19" s="276"/>
      <c r="J19" s="16"/>
      <c r="K19" s="16"/>
    </row>
    <row r="20" spans="1:14" ht="15" customHeight="1" x14ac:dyDescent="0.25">
      <c r="A20" s="27">
        <v>2</v>
      </c>
      <c r="B20" s="265" t="s">
        <v>50</v>
      </c>
      <c r="C20" s="265"/>
      <c r="D20" s="265"/>
      <c r="E20" s="265"/>
      <c r="F20" s="265"/>
      <c r="G20" s="265"/>
      <c r="H20" s="266"/>
      <c r="I20" s="267"/>
      <c r="J20" s="16"/>
      <c r="K20" s="16"/>
    </row>
    <row r="21" spans="1:14" ht="15" customHeight="1" x14ac:dyDescent="0.25">
      <c r="A21" s="27">
        <v>3</v>
      </c>
      <c r="B21" s="265" t="s">
        <v>51</v>
      </c>
      <c r="C21" s="265"/>
      <c r="D21" s="265"/>
      <c r="E21" s="265"/>
      <c r="F21" s="265"/>
      <c r="G21" s="265"/>
      <c r="H21" s="273">
        <v>2485.9</v>
      </c>
      <c r="I21" s="274"/>
      <c r="J21" s="16"/>
      <c r="K21" s="16"/>
    </row>
    <row r="22" spans="1:14" x14ac:dyDescent="0.25">
      <c r="A22" s="27">
        <v>4</v>
      </c>
      <c r="B22" s="265" t="s">
        <v>52</v>
      </c>
      <c r="C22" s="265"/>
      <c r="D22" s="265"/>
      <c r="E22" s="265"/>
      <c r="F22" s="265"/>
      <c r="G22" s="265"/>
      <c r="H22" s="275"/>
      <c r="I22" s="276"/>
      <c r="J22" s="16"/>
      <c r="K22" s="16"/>
    </row>
    <row r="23" spans="1:14" ht="15" customHeight="1" x14ac:dyDescent="0.25">
      <c r="A23" s="27">
        <v>5</v>
      </c>
      <c r="B23" s="265" t="s">
        <v>53</v>
      </c>
      <c r="C23" s="265"/>
      <c r="D23" s="265"/>
      <c r="E23" s="265"/>
      <c r="F23" s="265"/>
      <c r="G23" s="265"/>
      <c r="H23" s="281" t="s">
        <v>224</v>
      </c>
      <c r="I23" s="282"/>
      <c r="J23" s="16"/>
      <c r="K23" s="16"/>
    </row>
    <row r="24" spans="1:14" ht="15" customHeight="1" x14ac:dyDescent="0.25">
      <c r="A24" s="283"/>
      <c r="B24" s="283"/>
      <c r="C24" s="283"/>
      <c r="D24" s="283"/>
      <c r="E24" s="283"/>
      <c r="F24" s="283"/>
      <c r="G24" s="283"/>
      <c r="H24" s="283"/>
      <c r="I24" s="283"/>
      <c r="J24" s="16"/>
      <c r="K24" s="16"/>
    </row>
    <row r="25" spans="1:14" ht="15" customHeight="1" x14ac:dyDescent="0.25">
      <c r="A25" s="284" t="s">
        <v>54</v>
      </c>
      <c r="B25" s="285"/>
      <c r="C25" s="285"/>
      <c r="D25" s="285"/>
      <c r="E25" s="285"/>
      <c r="F25" s="285"/>
      <c r="G25" s="285"/>
      <c r="H25" s="285"/>
      <c r="I25" s="286"/>
      <c r="J25" s="16"/>
      <c r="K25" s="16"/>
      <c r="M25" s="50"/>
    </row>
    <row r="26" spans="1:14" ht="15" customHeight="1" x14ac:dyDescent="0.25">
      <c r="A26" s="44">
        <v>1</v>
      </c>
      <c r="B26" s="287" t="s">
        <v>55</v>
      </c>
      <c r="C26" s="287"/>
      <c r="D26" s="287"/>
      <c r="E26" s="287"/>
      <c r="F26" s="287"/>
      <c r="G26" s="287"/>
      <c r="H26" s="375" t="s">
        <v>56</v>
      </c>
      <c r="I26" s="375"/>
      <c r="J26" s="16"/>
      <c r="K26" s="16"/>
      <c r="M26" s="50"/>
    </row>
    <row r="27" spans="1:14" ht="15" customHeight="1" x14ac:dyDescent="0.25">
      <c r="A27" s="27" t="s">
        <v>34</v>
      </c>
      <c r="B27" s="256" t="s">
        <v>57</v>
      </c>
      <c r="C27" s="256"/>
      <c r="D27" s="256"/>
      <c r="E27" s="256"/>
      <c r="F27" s="256"/>
      <c r="G27" s="256"/>
      <c r="H27" s="374">
        <f>H21</f>
        <v>2485.9</v>
      </c>
      <c r="I27" s="374"/>
      <c r="J27" s="16"/>
      <c r="K27" s="16"/>
    </row>
    <row r="28" spans="1:14" ht="15" customHeight="1" x14ac:dyDescent="0.25">
      <c r="A28" s="28" t="s">
        <v>36</v>
      </c>
      <c r="B28" s="29" t="s">
        <v>58</v>
      </c>
      <c r="C28" s="30"/>
      <c r="D28" s="31" t="s">
        <v>59</v>
      </c>
      <c r="E28" s="31" t="s">
        <v>62</v>
      </c>
      <c r="F28" s="30"/>
      <c r="G28" s="32"/>
      <c r="H28" s="255">
        <f>IF(E28="N",0,H27*0.3)</f>
        <v>0</v>
      </c>
      <c r="I28" s="255"/>
      <c r="J28" s="16"/>
      <c r="K28" s="16"/>
    </row>
    <row r="29" spans="1:14" ht="15" customHeight="1" x14ac:dyDescent="0.25">
      <c r="A29" s="28" t="s">
        <v>39</v>
      </c>
      <c r="B29" s="29" t="s">
        <v>61</v>
      </c>
      <c r="C29" s="30"/>
      <c r="D29" s="31" t="s">
        <v>59</v>
      </c>
      <c r="E29" s="31" t="s">
        <v>62</v>
      </c>
      <c r="F29" s="279"/>
      <c r="G29" s="280"/>
      <c r="H29" s="295"/>
      <c r="I29" s="255"/>
      <c r="J29" s="16"/>
      <c r="K29" s="16"/>
      <c r="N29" s="57"/>
    </row>
    <row r="30" spans="1:14" ht="15" customHeight="1" x14ac:dyDescent="0.25">
      <c r="A30" s="27" t="s">
        <v>41</v>
      </c>
      <c r="B30" s="289" t="s">
        <v>63</v>
      </c>
      <c r="C30" s="290"/>
      <c r="D30" s="290"/>
      <c r="E30" s="290"/>
      <c r="F30" s="290"/>
      <c r="G30" s="291"/>
      <c r="H30" s="255"/>
      <c r="I30" s="255"/>
      <c r="J30" s="16"/>
      <c r="K30" s="16"/>
    </row>
    <row r="31" spans="1:14" ht="15" customHeight="1" x14ac:dyDescent="0.25">
      <c r="A31" s="27" t="s">
        <v>64</v>
      </c>
      <c r="B31" s="289" t="s">
        <v>65</v>
      </c>
      <c r="C31" s="290"/>
      <c r="D31" s="290"/>
      <c r="E31" s="290"/>
      <c r="F31" s="290"/>
      <c r="G31" s="291"/>
      <c r="H31" s="255"/>
      <c r="I31" s="255"/>
      <c r="J31" s="16"/>
      <c r="K31" s="16"/>
    </row>
    <row r="32" spans="1:14" ht="15" customHeight="1" x14ac:dyDescent="0.25">
      <c r="A32" s="23" t="s">
        <v>66</v>
      </c>
      <c r="B32" s="288" t="s">
        <v>67</v>
      </c>
      <c r="C32" s="288"/>
      <c r="D32" s="288"/>
      <c r="E32" s="288"/>
      <c r="F32" s="288"/>
      <c r="G32" s="288"/>
      <c r="H32" s="372"/>
      <c r="I32" s="372"/>
      <c r="J32" s="16"/>
      <c r="K32" s="16"/>
    </row>
    <row r="33" spans="1:17" ht="15" customHeight="1" x14ac:dyDescent="0.25">
      <c r="A33" s="27" t="s">
        <v>68</v>
      </c>
      <c r="B33" s="265" t="s">
        <v>69</v>
      </c>
      <c r="C33" s="265"/>
      <c r="D33" s="265"/>
      <c r="E33" s="265"/>
      <c r="F33" s="265"/>
      <c r="G33" s="265"/>
      <c r="H33" s="373"/>
      <c r="I33" s="373"/>
      <c r="J33" s="16"/>
      <c r="K33" s="16"/>
    </row>
    <row r="34" spans="1:17" ht="15" customHeight="1" x14ac:dyDescent="0.25">
      <c r="A34" s="278" t="s">
        <v>70</v>
      </c>
      <c r="B34" s="278"/>
      <c r="C34" s="278"/>
      <c r="D34" s="278"/>
      <c r="E34" s="278"/>
      <c r="F34" s="278"/>
      <c r="G34" s="278"/>
      <c r="H34" s="327">
        <f>SUM(H27:I33)</f>
        <v>2485.9</v>
      </c>
      <c r="I34" s="327"/>
      <c r="J34" s="16"/>
      <c r="K34" s="16"/>
    </row>
    <row r="35" spans="1:17" ht="15" customHeight="1" x14ac:dyDescent="0.25">
      <c r="A35" s="283"/>
      <c r="B35" s="283"/>
      <c r="C35" s="283"/>
      <c r="D35" s="283"/>
      <c r="E35" s="283"/>
      <c r="F35" s="283"/>
      <c r="G35" s="283"/>
      <c r="H35" s="283"/>
      <c r="I35" s="283"/>
      <c r="J35" s="16"/>
      <c r="K35" s="16"/>
      <c r="L35" s="55"/>
      <c r="N35" s="55"/>
    </row>
    <row r="36" spans="1:17" ht="15" customHeight="1" x14ac:dyDescent="0.25">
      <c r="A36" s="284" t="s">
        <v>71</v>
      </c>
      <c r="B36" s="285"/>
      <c r="C36" s="285"/>
      <c r="D36" s="285"/>
      <c r="E36" s="285"/>
      <c r="F36" s="285"/>
      <c r="G36" s="285"/>
      <c r="H36" s="285"/>
      <c r="I36" s="286"/>
      <c r="J36" s="16"/>
      <c r="K36" s="16"/>
      <c r="Q36" s="55"/>
    </row>
    <row r="37" spans="1:17" ht="15" customHeight="1" x14ac:dyDescent="0.25">
      <c r="A37" s="287" t="s">
        <v>72</v>
      </c>
      <c r="B37" s="287"/>
      <c r="C37" s="287"/>
      <c r="D37" s="287"/>
      <c r="E37" s="287"/>
      <c r="F37" s="287"/>
      <c r="G37" s="287"/>
      <c r="H37" s="287"/>
      <c r="I37" s="287"/>
      <c r="J37" s="16"/>
      <c r="K37" s="16"/>
      <c r="L37" s="61"/>
    </row>
    <row r="38" spans="1:17" ht="15" customHeight="1" x14ac:dyDescent="0.25">
      <c r="A38" s="44" t="s">
        <v>73</v>
      </c>
      <c r="B38" s="302" t="s">
        <v>74</v>
      </c>
      <c r="C38" s="303"/>
      <c r="D38" s="303"/>
      <c r="E38" s="303"/>
      <c r="F38" s="303"/>
      <c r="G38" s="304"/>
      <c r="H38" s="44" t="s">
        <v>75</v>
      </c>
      <c r="I38" s="47" t="s">
        <v>56</v>
      </c>
      <c r="J38" s="16"/>
      <c r="K38" s="16"/>
      <c r="N38" s="59"/>
    </row>
    <row r="39" spans="1:17" ht="15" customHeight="1" x14ac:dyDescent="0.25">
      <c r="A39" s="27" t="s">
        <v>34</v>
      </c>
      <c r="B39" s="305" t="s">
        <v>76</v>
      </c>
      <c r="C39" s="306"/>
      <c r="D39" s="306"/>
      <c r="E39" s="306"/>
      <c r="F39" s="306"/>
      <c r="G39" s="307"/>
      <c r="H39" s="64">
        <v>8.3299999999999999E-2</v>
      </c>
      <c r="I39" s="34">
        <f>H34*H39</f>
        <v>207.07547</v>
      </c>
      <c r="J39" s="16"/>
      <c r="K39" s="17"/>
      <c r="L39" s="60"/>
      <c r="M39" s="60"/>
      <c r="N39" s="59"/>
      <c r="O39" s="14"/>
    </row>
    <row r="40" spans="1:17" ht="15" customHeight="1" x14ac:dyDescent="0.25">
      <c r="A40" s="27" t="s">
        <v>36</v>
      </c>
      <c r="B40" s="305" t="s">
        <v>77</v>
      </c>
      <c r="C40" s="306"/>
      <c r="D40" s="306"/>
      <c r="E40" s="306"/>
      <c r="F40" s="306"/>
      <c r="G40" s="307"/>
      <c r="H40" s="64">
        <f>0.0833333333333333+0.0277777777777778</f>
        <v>0.1111111111111111</v>
      </c>
      <c r="I40" s="34">
        <f>H34*H40</f>
        <v>276.21111111111111</v>
      </c>
      <c r="J40" s="16"/>
      <c r="K40" s="17"/>
      <c r="L40" s="60"/>
      <c r="M40" s="60"/>
      <c r="N40" s="59"/>
      <c r="O40" s="14"/>
    </row>
    <row r="41" spans="1:17" ht="15" customHeight="1" x14ac:dyDescent="0.25">
      <c r="A41" s="63" t="s">
        <v>78</v>
      </c>
      <c r="B41" s="62"/>
      <c r="C41" s="62"/>
      <c r="D41" s="62"/>
      <c r="E41" s="62"/>
      <c r="F41" s="62"/>
      <c r="G41" s="62"/>
      <c r="H41" s="69">
        <f>SUM(H39:H40)</f>
        <v>0.19441111111111109</v>
      </c>
      <c r="I41" s="68">
        <f>SUM(I39:I40)</f>
        <v>483.2865811111111</v>
      </c>
      <c r="J41" s="16"/>
      <c r="K41" s="16"/>
      <c r="L41" s="55"/>
      <c r="N41" s="55"/>
    </row>
    <row r="42" spans="1:17" ht="15" customHeight="1" x14ac:dyDescent="0.25">
      <c r="A42" s="308" t="s">
        <v>79</v>
      </c>
      <c r="B42" s="308"/>
      <c r="C42" s="308"/>
      <c r="D42" s="308"/>
      <c r="E42" s="308"/>
      <c r="F42" s="308"/>
      <c r="G42" s="308"/>
      <c r="H42" s="308"/>
      <c r="I42" s="308"/>
      <c r="J42" s="16"/>
      <c r="K42" s="16"/>
      <c r="L42" s="55"/>
    </row>
    <row r="43" spans="1:17" ht="15" customHeight="1" x14ac:dyDescent="0.25">
      <c r="A43" s="287" t="s">
        <v>80</v>
      </c>
      <c r="B43" s="287"/>
      <c r="C43" s="287"/>
      <c r="D43" s="287"/>
      <c r="E43" s="287"/>
      <c r="F43" s="287"/>
      <c r="G43" s="287"/>
      <c r="H43" s="287"/>
      <c r="I43" s="287"/>
      <c r="J43" s="16"/>
      <c r="K43" s="16"/>
    </row>
    <row r="44" spans="1:17" ht="15" customHeight="1" x14ac:dyDescent="0.25">
      <c r="A44" s="44" t="s">
        <v>81</v>
      </c>
      <c r="B44" s="287" t="s">
        <v>82</v>
      </c>
      <c r="C44" s="287"/>
      <c r="D44" s="287"/>
      <c r="E44" s="287"/>
      <c r="F44" s="287"/>
      <c r="G44" s="287"/>
      <c r="H44" s="44" t="s">
        <v>75</v>
      </c>
      <c r="I44" s="47" t="s">
        <v>56</v>
      </c>
      <c r="J44" s="16"/>
      <c r="K44" s="16"/>
      <c r="N44" s="55"/>
    </row>
    <row r="45" spans="1:17" ht="15" customHeight="1" x14ac:dyDescent="0.25">
      <c r="A45" s="27" t="s">
        <v>34</v>
      </c>
      <c r="B45" s="265" t="s">
        <v>83</v>
      </c>
      <c r="C45" s="265"/>
      <c r="D45" s="265"/>
      <c r="E45" s="265"/>
      <c r="F45" s="265"/>
      <c r="G45" s="265"/>
      <c r="H45" s="35">
        <v>0.2</v>
      </c>
      <c r="I45" s="36">
        <f>($H$34+$I$41)*H45</f>
        <v>593.83731622222228</v>
      </c>
      <c r="J45" s="16"/>
      <c r="K45" s="16"/>
      <c r="P45" s="57"/>
    </row>
    <row r="46" spans="1:17" ht="15" customHeight="1" x14ac:dyDescent="0.25">
      <c r="A46" s="27" t="s">
        <v>36</v>
      </c>
      <c r="B46" s="265" t="s">
        <v>84</v>
      </c>
      <c r="C46" s="265"/>
      <c r="D46" s="265"/>
      <c r="E46" s="265"/>
      <c r="F46" s="265"/>
      <c r="G46" s="265"/>
      <c r="H46" s="35">
        <v>2.5000000000000001E-2</v>
      </c>
      <c r="I46" s="36">
        <f t="shared" ref="I46:I52" si="0">($H$34+$I$41)*H46</f>
        <v>74.229664527777786</v>
      </c>
      <c r="J46" s="16"/>
      <c r="K46" s="16"/>
      <c r="O46" s="55"/>
    </row>
    <row r="47" spans="1:17" ht="15" customHeight="1" x14ac:dyDescent="0.25">
      <c r="A47" s="37" t="s">
        <v>39</v>
      </c>
      <c r="B47" s="265" t="s">
        <v>85</v>
      </c>
      <c r="C47" s="265"/>
      <c r="D47" s="265"/>
      <c r="E47" s="265"/>
      <c r="F47" s="265"/>
      <c r="G47" s="265"/>
      <c r="H47" s="205">
        <v>0.03</v>
      </c>
      <c r="I47" s="36">
        <f t="shared" si="0"/>
        <v>89.075597433333328</v>
      </c>
      <c r="J47" s="16"/>
      <c r="K47" s="16"/>
      <c r="L47" s="55"/>
    </row>
    <row r="48" spans="1:17" ht="15" customHeight="1" x14ac:dyDescent="0.25">
      <c r="A48" s="37" t="s">
        <v>41</v>
      </c>
      <c r="B48" s="265" t="s">
        <v>86</v>
      </c>
      <c r="C48" s="265"/>
      <c r="D48" s="265"/>
      <c r="E48" s="265"/>
      <c r="F48" s="265"/>
      <c r="G48" s="265"/>
      <c r="H48" s="35">
        <v>1.4999999999999999E-2</v>
      </c>
      <c r="I48" s="36">
        <f>($H$34+$I$41)*H48</f>
        <v>44.537798716666664</v>
      </c>
      <c r="J48" s="16"/>
      <c r="K48" s="16"/>
      <c r="L48" s="55"/>
    </row>
    <row r="49" spans="1:15" ht="15" customHeight="1" x14ac:dyDescent="0.25">
      <c r="A49" s="27" t="s">
        <v>64</v>
      </c>
      <c r="B49" s="265" t="s">
        <v>87</v>
      </c>
      <c r="C49" s="265"/>
      <c r="D49" s="265"/>
      <c r="E49" s="265"/>
      <c r="F49" s="265"/>
      <c r="G49" s="265"/>
      <c r="H49" s="53">
        <v>0.01</v>
      </c>
      <c r="I49" s="36">
        <f t="shared" si="0"/>
        <v>29.691865811111111</v>
      </c>
      <c r="J49" s="16"/>
      <c r="K49" s="16"/>
    </row>
    <row r="50" spans="1:15" ht="15" customHeight="1" x14ac:dyDescent="0.25">
      <c r="A50" s="27" t="s">
        <v>66</v>
      </c>
      <c r="B50" s="265" t="s">
        <v>88</v>
      </c>
      <c r="C50" s="265"/>
      <c r="D50" s="265"/>
      <c r="E50" s="265"/>
      <c r="F50" s="265"/>
      <c r="G50" s="265"/>
      <c r="H50" s="35">
        <v>6.0000000000000001E-3</v>
      </c>
      <c r="I50" s="36">
        <f t="shared" si="0"/>
        <v>17.815119486666667</v>
      </c>
      <c r="J50" s="16"/>
      <c r="K50" s="16"/>
    </row>
    <row r="51" spans="1:15" ht="15" customHeight="1" x14ac:dyDescent="0.25">
      <c r="A51" s="27" t="s">
        <v>68</v>
      </c>
      <c r="B51" s="265" t="s">
        <v>89</v>
      </c>
      <c r="C51" s="265"/>
      <c r="D51" s="265"/>
      <c r="E51" s="265"/>
      <c r="F51" s="265"/>
      <c r="G51" s="265"/>
      <c r="H51" s="35">
        <v>2E-3</v>
      </c>
      <c r="I51" s="36">
        <f t="shared" si="0"/>
        <v>5.9383731622222227</v>
      </c>
      <c r="J51" s="16"/>
      <c r="K51" s="16"/>
    </row>
    <row r="52" spans="1:15" ht="15" customHeight="1" x14ac:dyDescent="0.25">
      <c r="A52" s="27" t="s">
        <v>90</v>
      </c>
      <c r="B52" s="265" t="s">
        <v>91</v>
      </c>
      <c r="C52" s="265"/>
      <c r="D52" s="265"/>
      <c r="E52" s="265"/>
      <c r="F52" s="265"/>
      <c r="G52" s="265"/>
      <c r="H52" s="53">
        <v>0.08</v>
      </c>
      <c r="I52" s="36">
        <f t="shared" si="0"/>
        <v>237.53492648888889</v>
      </c>
      <c r="J52" s="16"/>
      <c r="K52" s="16"/>
    </row>
    <row r="53" spans="1:15" ht="15" customHeight="1" x14ac:dyDescent="0.25">
      <c r="A53" s="278" t="s">
        <v>28</v>
      </c>
      <c r="B53" s="278"/>
      <c r="C53" s="278"/>
      <c r="D53" s="278"/>
      <c r="E53" s="278"/>
      <c r="F53" s="278"/>
      <c r="G53" s="278"/>
      <c r="H53" s="49">
        <f>SUM(H45:H52)</f>
        <v>0.36800000000000005</v>
      </c>
      <c r="I53" s="48">
        <f>SUM(I45:I52)</f>
        <v>1092.6606618488888</v>
      </c>
      <c r="J53" s="16"/>
      <c r="K53" s="16"/>
    </row>
    <row r="54" spans="1:15" ht="15" customHeight="1" x14ac:dyDescent="0.25">
      <c r="A54" s="308"/>
      <c r="B54" s="308"/>
      <c r="C54" s="308"/>
      <c r="D54" s="308"/>
      <c r="E54" s="308"/>
      <c r="F54" s="308"/>
      <c r="G54" s="308"/>
      <c r="H54" s="308"/>
      <c r="I54" s="308"/>
      <c r="J54" s="16"/>
      <c r="K54" s="16"/>
    </row>
    <row r="55" spans="1:15" ht="15" customHeight="1" x14ac:dyDescent="0.25">
      <c r="A55" s="311" t="s">
        <v>92</v>
      </c>
      <c r="B55" s="312"/>
      <c r="C55" s="312"/>
      <c r="D55" s="312"/>
      <c r="E55" s="312"/>
      <c r="F55" s="312"/>
      <c r="G55" s="312"/>
      <c r="H55" s="312"/>
      <c r="I55" s="313"/>
      <c r="J55" s="16"/>
      <c r="K55" s="16"/>
    </row>
    <row r="56" spans="1:15" ht="15" customHeight="1" x14ac:dyDescent="0.25">
      <c r="A56" s="44" t="s">
        <v>93</v>
      </c>
      <c r="B56" s="287" t="s">
        <v>94</v>
      </c>
      <c r="C56" s="287"/>
      <c r="D56" s="287"/>
      <c r="E56" s="287"/>
      <c r="F56" s="287"/>
      <c r="G56" s="287"/>
      <c r="H56" s="278" t="s">
        <v>56</v>
      </c>
      <c r="I56" s="278"/>
      <c r="J56" s="16"/>
      <c r="K56" s="16"/>
    </row>
    <row r="57" spans="1:15" ht="15" customHeight="1" x14ac:dyDescent="0.25">
      <c r="A57" s="314" t="s">
        <v>34</v>
      </c>
      <c r="B57" s="314" t="s">
        <v>95</v>
      </c>
      <c r="C57" s="27" t="s">
        <v>96</v>
      </c>
      <c r="D57" s="27" t="s">
        <v>97</v>
      </c>
      <c r="E57" s="27" t="s">
        <v>98</v>
      </c>
      <c r="F57" s="27" t="s">
        <v>99</v>
      </c>
      <c r="G57" s="27" t="s">
        <v>100</v>
      </c>
      <c r="H57" s="316">
        <f>D58*E58*F58</f>
        <v>154</v>
      </c>
      <c r="I57" s="317"/>
      <c r="J57" s="16"/>
      <c r="K57" s="16"/>
    </row>
    <row r="58" spans="1:15" ht="15" customHeight="1" x14ac:dyDescent="0.25">
      <c r="A58" s="315"/>
      <c r="B58" s="315"/>
      <c r="C58" s="27" t="s">
        <v>60</v>
      </c>
      <c r="D58" s="33">
        <v>3.5</v>
      </c>
      <c r="E58" s="27">
        <v>2</v>
      </c>
      <c r="F58" s="27">
        <v>22</v>
      </c>
      <c r="G58" s="33">
        <f>H27*0.06</f>
        <v>149.154</v>
      </c>
      <c r="H58" s="318">
        <f>IF(C58="N",0,IF(D58*E58*F58-(H27*6%)&lt;0,0,D58*E58*F58-(H27*6%)))</f>
        <v>4.8460000000000036</v>
      </c>
      <c r="I58" s="319"/>
      <c r="J58" s="16"/>
      <c r="K58" s="16"/>
    </row>
    <row r="59" spans="1:15" ht="15" customHeight="1" x14ac:dyDescent="0.25">
      <c r="A59" s="314" t="s">
        <v>36</v>
      </c>
      <c r="B59" s="328" t="s">
        <v>101</v>
      </c>
      <c r="C59" s="329"/>
      <c r="D59" s="27" t="s">
        <v>96</v>
      </c>
      <c r="E59" s="27" t="s">
        <v>97</v>
      </c>
      <c r="F59" s="27" t="s">
        <v>99</v>
      </c>
      <c r="G59" s="27" t="s">
        <v>100</v>
      </c>
      <c r="H59" s="332">
        <f>IF(D60="N",0,(E60*F60)-G60)</f>
        <v>465.3</v>
      </c>
      <c r="I59" s="333"/>
      <c r="J59" s="16"/>
      <c r="K59" s="16"/>
      <c r="O59" s="55"/>
    </row>
    <row r="60" spans="1:15" ht="15" customHeight="1" x14ac:dyDescent="0.25">
      <c r="A60" s="315"/>
      <c r="B60" s="330"/>
      <c r="C60" s="331"/>
      <c r="D60" s="27" t="s">
        <v>60</v>
      </c>
      <c r="E60" s="206">
        <v>23.5</v>
      </c>
      <c r="F60" s="27">
        <v>22</v>
      </c>
      <c r="G60" s="33">
        <f>E60*F60*0.1</f>
        <v>51.7</v>
      </c>
      <c r="H60" s="334"/>
      <c r="I60" s="335"/>
      <c r="J60" s="16"/>
      <c r="K60" s="16"/>
      <c r="O60" s="55"/>
    </row>
    <row r="61" spans="1:15" ht="15" customHeight="1" x14ac:dyDescent="0.25">
      <c r="A61" s="54" t="s">
        <v>39</v>
      </c>
      <c r="B61" s="367" t="s">
        <v>102</v>
      </c>
      <c r="C61" s="368"/>
      <c r="D61" s="368"/>
      <c r="E61" s="368"/>
      <c r="F61" s="368"/>
      <c r="G61" s="369"/>
      <c r="H61" s="323">
        <v>0</v>
      </c>
      <c r="I61" s="324"/>
      <c r="J61" s="16"/>
      <c r="K61" s="16"/>
      <c r="O61" s="55"/>
    </row>
    <row r="62" spans="1:15" ht="15" customHeight="1" x14ac:dyDescent="0.25">
      <c r="A62" s="54" t="s">
        <v>41</v>
      </c>
      <c r="B62" s="367" t="s">
        <v>103</v>
      </c>
      <c r="C62" s="368"/>
      <c r="D62" s="368"/>
      <c r="E62" s="368"/>
      <c r="F62" s="368"/>
      <c r="G62" s="369"/>
      <c r="H62" s="323">
        <v>0</v>
      </c>
      <c r="I62" s="324"/>
      <c r="J62" s="16"/>
      <c r="K62" s="16"/>
      <c r="O62" s="55"/>
    </row>
    <row r="63" spans="1:15" ht="15" customHeight="1" x14ac:dyDescent="0.25">
      <c r="A63" s="54" t="s">
        <v>64</v>
      </c>
      <c r="B63" s="97" t="s">
        <v>104</v>
      </c>
      <c r="C63" s="98"/>
      <c r="D63" s="98"/>
      <c r="E63" s="98"/>
      <c r="F63" s="98"/>
      <c r="G63" s="99"/>
      <c r="H63" s="325">
        <v>20.149999999999999</v>
      </c>
      <c r="I63" s="326"/>
      <c r="J63" s="16"/>
      <c r="K63" s="16"/>
      <c r="O63" s="55"/>
    </row>
    <row r="64" spans="1:15" ht="15" customHeight="1" x14ac:dyDescent="0.25">
      <c r="A64" s="278" t="s">
        <v>78</v>
      </c>
      <c r="B64" s="278"/>
      <c r="C64" s="278"/>
      <c r="D64" s="278"/>
      <c r="E64" s="278"/>
      <c r="F64" s="278"/>
      <c r="G64" s="278"/>
      <c r="H64" s="327">
        <f>SUM(H58:I63)</f>
        <v>490.29599999999999</v>
      </c>
      <c r="I64" s="327"/>
      <c r="J64" s="16"/>
      <c r="K64" s="16"/>
    </row>
    <row r="65" spans="1:15" ht="15" customHeight="1" x14ac:dyDescent="0.25">
      <c r="A65" s="269"/>
      <c r="B65" s="269"/>
      <c r="C65" s="269"/>
      <c r="D65" s="269"/>
      <c r="E65" s="269"/>
      <c r="F65" s="269"/>
      <c r="G65" s="269"/>
      <c r="H65" s="269"/>
      <c r="I65" s="269"/>
      <c r="J65" s="16"/>
      <c r="K65" s="16"/>
    </row>
    <row r="66" spans="1:15" ht="15" customHeight="1" x14ac:dyDescent="0.25">
      <c r="A66" s="336" t="s">
        <v>105</v>
      </c>
      <c r="B66" s="336"/>
      <c r="C66" s="336"/>
      <c r="D66" s="336"/>
      <c r="E66" s="336"/>
      <c r="F66" s="336"/>
      <c r="G66" s="336"/>
      <c r="H66" s="336"/>
      <c r="I66" s="336"/>
      <c r="J66" s="16"/>
      <c r="K66" s="16"/>
      <c r="N66" s="56"/>
    </row>
    <row r="67" spans="1:15" ht="15" customHeight="1" x14ac:dyDescent="0.25">
      <c r="A67" s="337"/>
      <c r="B67" s="337"/>
      <c r="C67" s="337"/>
      <c r="D67" s="337"/>
      <c r="E67" s="337"/>
      <c r="F67" s="337"/>
      <c r="G67" s="337"/>
      <c r="H67" s="337"/>
      <c r="I67" s="337"/>
      <c r="J67" s="16"/>
      <c r="K67" s="16"/>
      <c r="N67" s="55"/>
    </row>
    <row r="68" spans="1:15" ht="15" customHeight="1" x14ac:dyDescent="0.25">
      <c r="A68" s="43">
        <v>2</v>
      </c>
      <c r="B68" s="338" t="s">
        <v>106</v>
      </c>
      <c r="C68" s="338"/>
      <c r="D68" s="338"/>
      <c r="E68" s="338"/>
      <c r="F68" s="338"/>
      <c r="G68" s="338"/>
      <c r="H68" s="253" t="s">
        <v>56</v>
      </c>
      <c r="I68" s="253"/>
      <c r="J68" s="16"/>
      <c r="K68" s="16"/>
    </row>
    <row r="69" spans="1:15" ht="15" customHeight="1" x14ac:dyDescent="0.25">
      <c r="A69" s="28" t="s">
        <v>73</v>
      </c>
      <c r="B69" s="252" t="s">
        <v>107</v>
      </c>
      <c r="C69" s="252"/>
      <c r="D69" s="252"/>
      <c r="E69" s="252"/>
      <c r="F69" s="252"/>
      <c r="G69" s="252"/>
      <c r="H69" s="255">
        <f>I41</f>
        <v>483.2865811111111</v>
      </c>
      <c r="I69" s="255"/>
      <c r="J69" s="16"/>
      <c r="K69" s="18"/>
      <c r="L69" s="15"/>
      <c r="M69" s="15"/>
      <c r="N69" s="15"/>
      <c r="O69" s="15"/>
    </row>
    <row r="70" spans="1:15" ht="15" customHeight="1" x14ac:dyDescent="0.25">
      <c r="A70" s="28" t="s">
        <v>81</v>
      </c>
      <c r="B70" s="252" t="s">
        <v>82</v>
      </c>
      <c r="C70" s="252"/>
      <c r="D70" s="252"/>
      <c r="E70" s="252"/>
      <c r="F70" s="252"/>
      <c r="G70" s="252"/>
      <c r="H70" s="255">
        <f>I53</f>
        <v>1092.6606618488888</v>
      </c>
      <c r="I70" s="255"/>
      <c r="J70" s="16"/>
      <c r="K70" s="16"/>
    </row>
    <row r="71" spans="1:15" ht="15" customHeight="1" x14ac:dyDescent="0.25">
      <c r="A71" s="28" t="s">
        <v>93</v>
      </c>
      <c r="B71" s="252" t="s">
        <v>94</v>
      </c>
      <c r="C71" s="252"/>
      <c r="D71" s="252"/>
      <c r="E71" s="252"/>
      <c r="F71" s="252"/>
      <c r="G71" s="252"/>
      <c r="H71" s="255">
        <f>H64</f>
        <v>490.29599999999999</v>
      </c>
      <c r="I71" s="255"/>
      <c r="J71" s="16"/>
      <c r="K71" s="16"/>
    </row>
    <row r="72" spans="1:15" ht="15" customHeight="1" x14ac:dyDescent="0.25">
      <c r="A72" s="278" t="s">
        <v>78</v>
      </c>
      <c r="B72" s="278"/>
      <c r="C72" s="278"/>
      <c r="D72" s="278"/>
      <c r="E72" s="278"/>
      <c r="F72" s="278"/>
      <c r="G72" s="278"/>
      <c r="H72" s="327">
        <f>SUM(H69:I71)</f>
        <v>2066.2432429599999</v>
      </c>
      <c r="I72" s="327"/>
      <c r="J72" s="16"/>
      <c r="K72" s="16"/>
    </row>
    <row r="73" spans="1:15" ht="15" customHeight="1" x14ac:dyDescent="0.25">
      <c r="A73" s="339"/>
      <c r="B73" s="339"/>
      <c r="C73" s="339"/>
      <c r="D73" s="339"/>
      <c r="E73" s="339"/>
      <c r="F73" s="339"/>
      <c r="G73" s="339"/>
      <c r="H73" s="339"/>
      <c r="I73" s="339"/>
      <c r="J73" s="16"/>
      <c r="K73" s="16"/>
    </row>
    <row r="74" spans="1:15" ht="15" customHeight="1" x14ac:dyDescent="0.25">
      <c r="A74" s="284" t="s">
        <v>108</v>
      </c>
      <c r="B74" s="285"/>
      <c r="C74" s="285"/>
      <c r="D74" s="285"/>
      <c r="E74" s="285"/>
      <c r="F74" s="285"/>
      <c r="G74" s="285"/>
      <c r="H74" s="285"/>
      <c r="I74" s="286"/>
      <c r="J74" s="16"/>
      <c r="K74" s="16"/>
    </row>
    <row r="75" spans="1:15" ht="15" customHeight="1" x14ac:dyDescent="0.25">
      <c r="A75" s="44">
        <v>3</v>
      </c>
      <c r="B75" s="63" t="s">
        <v>109</v>
      </c>
      <c r="C75" s="62"/>
      <c r="D75" s="62"/>
      <c r="E75" s="62"/>
      <c r="F75" s="62"/>
      <c r="G75" s="62"/>
      <c r="H75" s="44" t="s">
        <v>75</v>
      </c>
      <c r="I75" s="47" t="s">
        <v>56</v>
      </c>
      <c r="J75" s="16"/>
      <c r="K75" s="16"/>
    </row>
    <row r="76" spans="1:15" ht="15" customHeight="1" x14ac:dyDescent="0.25">
      <c r="A76" s="27" t="s">
        <v>34</v>
      </c>
      <c r="B76" s="65" t="s">
        <v>110</v>
      </c>
      <c r="C76" s="66"/>
      <c r="D76" s="66"/>
      <c r="E76" s="66"/>
      <c r="F76" s="66"/>
      <c r="G76" s="66"/>
      <c r="H76" s="207">
        <f>0.05*(1+(1/12+1/12+1/36))/12</f>
        <v>4.9768518518518521E-3</v>
      </c>
      <c r="I76" s="36">
        <f>H76*$H$34</f>
        <v>12.371956018518519</v>
      </c>
      <c r="J76" s="355"/>
      <c r="K76" s="16"/>
    </row>
    <row r="77" spans="1:15" ht="15" customHeight="1" x14ac:dyDescent="0.25">
      <c r="A77" s="27" t="s">
        <v>36</v>
      </c>
      <c r="B77" s="65" t="s">
        <v>111</v>
      </c>
      <c r="C77" s="66"/>
      <c r="D77" s="66"/>
      <c r="E77" s="66"/>
      <c r="F77" s="66"/>
      <c r="G77" s="66"/>
      <c r="H77" s="207">
        <f>H76*0.08</f>
        <v>3.9814814814814818E-4</v>
      </c>
      <c r="I77" s="36">
        <f t="shared" ref="I77:I81" si="1">H77*$H$34</f>
        <v>0.98975648148148154</v>
      </c>
      <c r="J77" s="355"/>
      <c r="K77" s="16"/>
      <c r="L77" s="55"/>
    </row>
    <row r="78" spans="1:15" ht="15" customHeight="1" x14ac:dyDescent="0.25">
      <c r="A78" s="27" t="s">
        <v>39</v>
      </c>
      <c r="B78" s="65" t="s">
        <v>112</v>
      </c>
      <c r="C78" s="66"/>
      <c r="D78" s="66"/>
      <c r="E78" s="66"/>
      <c r="F78" s="66"/>
      <c r="G78" s="66"/>
      <c r="H78" s="207">
        <f>0.4*0.08*0.05</f>
        <v>1.6000000000000001E-3</v>
      </c>
      <c r="I78" s="36">
        <f t="shared" si="1"/>
        <v>3.9774400000000005</v>
      </c>
      <c r="J78" s="355"/>
      <c r="K78" s="16"/>
    </row>
    <row r="79" spans="1:15" ht="15" customHeight="1" x14ac:dyDescent="0.25">
      <c r="A79" s="27" t="s">
        <v>41</v>
      </c>
      <c r="B79" s="65" t="s">
        <v>113</v>
      </c>
      <c r="C79" s="66"/>
      <c r="D79" s="66"/>
      <c r="E79" s="66"/>
      <c r="F79" s="66"/>
      <c r="G79" s="66"/>
      <c r="H79" s="207">
        <f>7/30/12</f>
        <v>1.9444444444444445E-2</v>
      </c>
      <c r="I79" s="36">
        <f t="shared" si="1"/>
        <v>48.336944444444448</v>
      </c>
      <c r="J79" s="355"/>
      <c r="K79" s="16"/>
    </row>
    <row r="80" spans="1:15" ht="15" customHeight="1" x14ac:dyDescent="0.25">
      <c r="A80" s="27" t="s">
        <v>64</v>
      </c>
      <c r="B80" s="65" t="s">
        <v>114</v>
      </c>
      <c r="C80" s="66"/>
      <c r="D80" s="66"/>
      <c r="E80" s="66"/>
      <c r="F80" s="66"/>
      <c r="G80" s="66"/>
      <c r="H80" s="207">
        <f>H53*H79</f>
        <v>7.1555555555555565E-3</v>
      </c>
      <c r="I80" s="36">
        <f t="shared" si="1"/>
        <v>17.787995555555558</v>
      </c>
      <c r="J80" s="355"/>
      <c r="K80" s="16"/>
    </row>
    <row r="81" spans="1:15" ht="15" customHeight="1" x14ac:dyDescent="0.25">
      <c r="A81" s="27" t="s">
        <v>66</v>
      </c>
      <c r="B81" s="65" t="s">
        <v>116</v>
      </c>
      <c r="C81" s="66"/>
      <c r="D81" s="66"/>
      <c r="E81" s="66"/>
      <c r="F81" s="66"/>
      <c r="G81" s="66"/>
      <c r="H81" s="207">
        <f>0.4*0.08</f>
        <v>3.2000000000000001E-2</v>
      </c>
      <c r="I81" s="36">
        <f t="shared" si="1"/>
        <v>79.5488</v>
      </c>
      <c r="J81" s="355"/>
      <c r="K81" s="16"/>
    </row>
    <row r="82" spans="1:15" ht="15" customHeight="1" x14ac:dyDescent="0.25">
      <c r="A82" s="63" t="s">
        <v>78</v>
      </c>
      <c r="B82" s="62"/>
      <c r="C82" s="62"/>
      <c r="D82" s="62"/>
      <c r="E82" s="62"/>
      <c r="F82" s="62"/>
      <c r="G82" s="62"/>
      <c r="H82" s="327">
        <f>SUM(I76:I81)</f>
        <v>163.01289250000002</v>
      </c>
      <c r="I82" s="327"/>
      <c r="J82" s="16"/>
      <c r="K82" s="16"/>
    </row>
    <row r="83" spans="1:15" ht="15" customHeight="1" x14ac:dyDescent="0.25">
      <c r="A83" s="308"/>
      <c r="B83" s="308"/>
      <c r="C83" s="308"/>
      <c r="D83" s="308"/>
      <c r="E83" s="308"/>
      <c r="F83" s="308"/>
      <c r="G83" s="308"/>
      <c r="H83" s="308"/>
      <c r="I83" s="308"/>
      <c r="J83" s="16"/>
      <c r="K83" s="16"/>
    </row>
    <row r="84" spans="1:15" ht="15" customHeight="1" x14ac:dyDescent="0.25">
      <c r="A84" s="284" t="s">
        <v>117</v>
      </c>
      <c r="B84" s="285"/>
      <c r="C84" s="285"/>
      <c r="D84" s="285"/>
      <c r="E84" s="285"/>
      <c r="F84" s="285"/>
      <c r="G84" s="285"/>
      <c r="H84" s="285"/>
      <c r="I84" s="286"/>
      <c r="J84" s="16"/>
      <c r="K84" s="16"/>
    </row>
    <row r="85" spans="1:15" ht="15" customHeight="1" x14ac:dyDescent="0.25">
      <c r="A85" s="311" t="s">
        <v>118</v>
      </c>
      <c r="B85" s="312"/>
      <c r="C85" s="312"/>
      <c r="D85" s="312"/>
      <c r="E85" s="312"/>
      <c r="F85" s="312"/>
      <c r="G85" s="312"/>
      <c r="H85" s="312"/>
      <c r="I85" s="313"/>
      <c r="J85" s="16"/>
      <c r="K85" s="16"/>
    </row>
    <row r="86" spans="1:15" ht="15" customHeight="1" x14ac:dyDescent="0.25">
      <c r="A86" s="44" t="s">
        <v>119</v>
      </c>
      <c r="B86" s="63" t="s">
        <v>120</v>
      </c>
      <c r="C86" s="62"/>
      <c r="D86" s="62"/>
      <c r="E86" s="62"/>
      <c r="F86" s="62"/>
      <c r="G86" s="62"/>
      <c r="H86" s="44" t="s">
        <v>75</v>
      </c>
      <c r="I86" s="44" t="s">
        <v>56</v>
      </c>
      <c r="J86" s="16"/>
      <c r="K86" s="16"/>
    </row>
    <row r="87" spans="1:15" ht="15" customHeight="1" x14ac:dyDescent="0.25">
      <c r="A87" s="27" t="s">
        <v>34</v>
      </c>
      <c r="B87" s="65" t="s">
        <v>121</v>
      </c>
      <c r="C87" s="66"/>
      <c r="D87" s="66"/>
      <c r="E87" s="66"/>
      <c r="F87" s="66"/>
      <c r="G87" s="66"/>
      <c r="H87" s="58">
        <f>(1/12+1/12+1/36)/12</f>
        <v>1.6203703703703703E-2</v>
      </c>
      <c r="I87" s="34">
        <f>H87*$H$34</f>
        <v>40.280787037037037</v>
      </c>
      <c r="J87" s="16"/>
      <c r="K87" s="16"/>
    </row>
    <row r="88" spans="1:15" ht="15" customHeight="1" x14ac:dyDescent="0.25">
      <c r="A88" s="27" t="s">
        <v>36</v>
      </c>
      <c r="B88" s="65" t="s">
        <v>122</v>
      </c>
      <c r="C88" s="66"/>
      <c r="D88" s="66"/>
      <c r="E88" s="66"/>
      <c r="F88" s="66"/>
      <c r="G88" s="66"/>
      <c r="H88" s="207">
        <f>(5/30/12)</f>
        <v>1.3888888888888888E-2</v>
      </c>
      <c r="I88" s="34">
        <f t="shared" ref="I88:I97" si="2">H88*$H$34</f>
        <v>34.526388888888889</v>
      </c>
      <c r="J88" s="355"/>
      <c r="K88" s="135"/>
      <c r="L88" s="14"/>
      <c r="M88" s="14"/>
      <c r="O88" s="67"/>
    </row>
    <row r="89" spans="1:15" ht="15" customHeight="1" x14ac:dyDescent="0.25">
      <c r="A89" s="27" t="s">
        <v>39</v>
      </c>
      <c r="B89" s="65" t="s">
        <v>123</v>
      </c>
      <c r="C89" s="66"/>
      <c r="D89" s="66"/>
      <c r="E89" s="66"/>
      <c r="F89" s="66"/>
      <c r="G89" s="66"/>
      <c r="H89" s="207">
        <f>0.0162*0.5*(5/30/12)</f>
        <v>1.1249999999999998E-4</v>
      </c>
      <c r="I89" s="34">
        <f t="shared" si="2"/>
        <v>0.27966374999999999</v>
      </c>
      <c r="J89" s="355"/>
      <c r="K89" s="136"/>
    </row>
    <row r="90" spans="1:15" ht="15" customHeight="1" x14ac:dyDescent="0.25">
      <c r="A90" s="27" t="s">
        <v>41</v>
      </c>
      <c r="B90" s="65" t="s">
        <v>124</v>
      </c>
      <c r="C90" s="66"/>
      <c r="D90" s="66"/>
      <c r="E90" s="66"/>
      <c r="F90" s="66"/>
      <c r="G90" s="66"/>
      <c r="H90" s="207">
        <f>(1/12+1/36)*(4/12)*0.5*0.0162</f>
        <v>2.9999999999999997E-4</v>
      </c>
      <c r="I90" s="34">
        <f t="shared" si="2"/>
        <v>0.74576999999999993</v>
      </c>
      <c r="J90" s="355"/>
      <c r="K90" s="16"/>
    </row>
    <row r="91" spans="1:15" ht="15" customHeight="1" x14ac:dyDescent="0.25">
      <c r="A91" s="27" t="s">
        <v>64</v>
      </c>
      <c r="B91" s="65" t="s">
        <v>125</v>
      </c>
      <c r="C91" s="66"/>
      <c r="D91" s="66"/>
      <c r="E91" s="66"/>
      <c r="F91" s="66"/>
      <c r="G91" s="66"/>
      <c r="H91" s="207">
        <f>(7/30/12)</f>
        <v>1.9444444444444445E-2</v>
      </c>
      <c r="I91" s="34">
        <f t="shared" si="2"/>
        <v>48.336944444444448</v>
      </c>
      <c r="J91" s="355"/>
      <c r="K91" s="16"/>
      <c r="M91" s="71"/>
    </row>
    <row r="92" spans="1:15" ht="15" customHeight="1" x14ac:dyDescent="0.25">
      <c r="A92" s="27" t="s">
        <v>66</v>
      </c>
      <c r="B92" s="65" t="s">
        <v>126</v>
      </c>
      <c r="C92" s="66"/>
      <c r="D92" s="66"/>
      <c r="E92" s="66"/>
      <c r="F92" s="66"/>
      <c r="G92" s="66"/>
      <c r="H92" s="207">
        <f>(15/30/12)*0.0122</f>
        <v>5.0833333333333329E-4</v>
      </c>
      <c r="I92" s="34">
        <f t="shared" si="2"/>
        <v>1.2636658333333333</v>
      </c>
      <c r="J92" s="355"/>
      <c r="K92" s="16"/>
    </row>
    <row r="93" spans="1:15" ht="15" customHeight="1" x14ac:dyDescent="0.25">
      <c r="A93" s="27"/>
      <c r="B93" s="65"/>
      <c r="C93" s="66"/>
      <c r="D93" s="66"/>
      <c r="E93" s="66"/>
      <c r="F93" s="66"/>
      <c r="G93" s="66"/>
      <c r="H93" s="58"/>
      <c r="I93" s="34">
        <f t="shared" si="2"/>
        <v>0</v>
      </c>
      <c r="J93" s="16"/>
      <c r="K93" s="16"/>
    </row>
    <row r="94" spans="1:15" ht="15" customHeight="1" x14ac:dyDescent="0.25">
      <c r="A94" s="27"/>
      <c r="B94" s="65"/>
      <c r="C94" s="66"/>
      <c r="D94" s="66"/>
      <c r="E94" s="66"/>
      <c r="F94" s="66"/>
      <c r="G94" s="66"/>
      <c r="H94" s="58"/>
      <c r="I94" s="34">
        <f t="shared" si="2"/>
        <v>0</v>
      </c>
      <c r="J94" s="16"/>
      <c r="K94" s="16"/>
    </row>
    <row r="95" spans="1:15" ht="15" customHeight="1" x14ac:dyDescent="0.25">
      <c r="A95" s="27"/>
      <c r="B95" s="65"/>
      <c r="C95" s="66"/>
      <c r="D95" s="66"/>
      <c r="E95" s="66"/>
      <c r="F95" s="66"/>
      <c r="G95" s="66"/>
      <c r="H95" s="58"/>
      <c r="I95" s="34">
        <f t="shared" si="2"/>
        <v>0</v>
      </c>
      <c r="J95" s="16"/>
      <c r="K95" s="16"/>
    </row>
    <row r="96" spans="1:15" ht="15" customHeight="1" x14ac:dyDescent="0.25">
      <c r="A96" s="27"/>
      <c r="B96" s="65"/>
      <c r="C96" s="66"/>
      <c r="D96" s="66"/>
      <c r="E96" s="66"/>
      <c r="F96" s="66"/>
      <c r="G96" s="66"/>
      <c r="H96" s="58"/>
      <c r="I96" s="34">
        <f t="shared" si="2"/>
        <v>0</v>
      </c>
      <c r="J96" s="16"/>
      <c r="K96" s="16"/>
    </row>
    <row r="97" spans="1:11" ht="15" customHeight="1" x14ac:dyDescent="0.25">
      <c r="A97" s="27"/>
      <c r="B97" s="65"/>
      <c r="C97" s="66"/>
      <c r="D97" s="66"/>
      <c r="E97" s="66"/>
      <c r="F97" s="66"/>
      <c r="G97" s="66"/>
      <c r="H97" s="58"/>
      <c r="I97" s="34">
        <f t="shared" si="2"/>
        <v>0</v>
      </c>
      <c r="J97" s="16"/>
      <c r="K97" s="16"/>
    </row>
    <row r="98" spans="1:11" ht="15" customHeight="1" x14ac:dyDescent="0.25">
      <c r="A98" s="348" t="s">
        <v>128</v>
      </c>
      <c r="B98" s="349"/>
      <c r="C98" s="349"/>
      <c r="D98" s="349"/>
      <c r="E98" s="349"/>
      <c r="F98" s="349"/>
      <c r="G98" s="350"/>
      <c r="H98" s="70">
        <f>SUM(H87:H97)</f>
        <v>5.0457870370370375E-2</v>
      </c>
      <c r="I98" s="34"/>
      <c r="J98" s="16"/>
      <c r="K98" s="16"/>
    </row>
    <row r="99" spans="1:11" ht="15" customHeight="1" x14ac:dyDescent="0.25">
      <c r="A99" s="27"/>
      <c r="B99" s="163"/>
      <c r="C99" s="66"/>
      <c r="D99" s="66"/>
      <c r="E99" s="66"/>
      <c r="F99" s="66"/>
      <c r="G99" s="66"/>
      <c r="H99" s="58"/>
      <c r="I99" s="34"/>
      <c r="J99" s="16"/>
      <c r="K99" s="16"/>
    </row>
    <row r="100" spans="1:11" ht="15" customHeight="1" x14ac:dyDescent="0.25">
      <c r="A100" s="27" t="s">
        <v>129</v>
      </c>
      <c r="B100" s="65" t="s">
        <v>167</v>
      </c>
      <c r="C100" s="66"/>
      <c r="D100" s="66"/>
      <c r="E100" s="66"/>
      <c r="F100" s="66"/>
      <c r="G100" s="66"/>
      <c r="H100" s="58">
        <f>H53</f>
        <v>0.36800000000000005</v>
      </c>
      <c r="I100" s="34">
        <f>H100*SUM(I87:I90)</f>
        <v>27.906400360740736</v>
      </c>
      <c r="J100" s="16"/>
      <c r="K100" s="16"/>
    </row>
    <row r="101" spans="1:11" ht="15" customHeight="1" x14ac:dyDescent="0.25">
      <c r="A101" s="348" t="s">
        <v>78</v>
      </c>
      <c r="B101" s="349"/>
      <c r="C101" s="349"/>
      <c r="D101" s="349"/>
      <c r="E101" s="349"/>
      <c r="F101" s="349"/>
      <c r="G101" s="350"/>
      <c r="H101" s="46">
        <f>H98+H99+H100</f>
        <v>0.41845787037037041</v>
      </c>
      <c r="I101" s="45">
        <f>SUM(I87:I97,I99:I100)</f>
        <v>153.33962031444443</v>
      </c>
      <c r="J101" s="16"/>
      <c r="K101" s="16"/>
    </row>
    <row r="102" spans="1:11" ht="15" customHeight="1" x14ac:dyDescent="0.25">
      <c r="A102" s="269"/>
      <c r="B102" s="269"/>
      <c r="C102" s="269"/>
      <c r="D102" s="269"/>
      <c r="E102" s="269"/>
      <c r="F102" s="269"/>
      <c r="G102" s="269"/>
      <c r="H102" s="269"/>
      <c r="I102" s="269"/>
      <c r="J102" s="16"/>
      <c r="K102" s="16"/>
    </row>
    <row r="103" spans="1:11" ht="15" customHeight="1" x14ac:dyDescent="0.25">
      <c r="A103" s="336" t="s">
        <v>131</v>
      </c>
      <c r="B103" s="336"/>
      <c r="C103" s="336"/>
      <c r="D103" s="336"/>
      <c r="E103" s="336"/>
      <c r="F103" s="336"/>
      <c r="G103" s="336"/>
      <c r="H103" s="336"/>
      <c r="I103" s="336"/>
      <c r="J103" s="16"/>
      <c r="K103" s="16"/>
    </row>
    <row r="104" spans="1:11" ht="15" customHeight="1" x14ac:dyDescent="0.25">
      <c r="A104" s="337"/>
      <c r="B104" s="337"/>
      <c r="C104" s="337"/>
      <c r="D104" s="337"/>
      <c r="E104" s="337"/>
      <c r="F104" s="337"/>
      <c r="G104" s="337"/>
      <c r="H104" s="337"/>
      <c r="I104" s="337"/>
      <c r="J104" s="16"/>
      <c r="K104" s="16"/>
    </row>
    <row r="105" spans="1:11" ht="15" customHeight="1" x14ac:dyDescent="0.25">
      <c r="A105" s="43">
        <v>4</v>
      </c>
      <c r="B105" s="128" t="s">
        <v>106</v>
      </c>
      <c r="C105" s="129"/>
      <c r="D105" s="129"/>
      <c r="E105" s="129"/>
      <c r="F105" s="129"/>
      <c r="G105" s="129"/>
      <c r="H105" s="253" t="s">
        <v>56</v>
      </c>
      <c r="I105" s="253"/>
      <c r="J105" s="16"/>
      <c r="K105" s="16"/>
    </row>
    <row r="106" spans="1:11" ht="15" customHeight="1" x14ac:dyDescent="0.25">
      <c r="A106" s="28" t="s">
        <v>119</v>
      </c>
      <c r="B106" s="126" t="s">
        <v>132</v>
      </c>
      <c r="C106" s="127"/>
      <c r="D106" s="127"/>
      <c r="E106" s="127"/>
      <c r="F106" s="127"/>
      <c r="G106" s="127"/>
      <c r="H106" s="255">
        <f>I101</f>
        <v>153.33962031444443</v>
      </c>
      <c r="I106" s="255"/>
      <c r="J106" s="16"/>
      <c r="K106" s="16"/>
    </row>
    <row r="107" spans="1:11" ht="15" customHeight="1" x14ac:dyDescent="0.25">
      <c r="A107" s="63" t="s">
        <v>78</v>
      </c>
      <c r="B107" s="62"/>
      <c r="C107" s="62"/>
      <c r="D107" s="62"/>
      <c r="E107" s="62"/>
      <c r="F107" s="62"/>
      <c r="G107" s="62"/>
      <c r="H107" s="327">
        <f>SUM(H106:I106)</f>
        <v>153.33962031444443</v>
      </c>
      <c r="I107" s="327"/>
      <c r="J107" s="16"/>
      <c r="K107" s="16"/>
    </row>
    <row r="108" spans="1:11" ht="15" customHeight="1" x14ac:dyDescent="0.25">
      <c r="A108" s="339"/>
      <c r="B108" s="339"/>
      <c r="C108" s="339"/>
      <c r="D108" s="339"/>
      <c r="E108" s="339"/>
      <c r="F108" s="339"/>
      <c r="G108" s="339"/>
      <c r="H108" s="339"/>
      <c r="I108" s="339"/>
      <c r="J108" s="16"/>
      <c r="K108" s="16"/>
    </row>
    <row r="109" spans="1:11" ht="15" customHeight="1" x14ac:dyDescent="0.25">
      <c r="A109" s="284" t="s">
        <v>133</v>
      </c>
      <c r="B109" s="285"/>
      <c r="C109" s="285"/>
      <c r="D109" s="285"/>
      <c r="E109" s="285"/>
      <c r="F109" s="285"/>
      <c r="G109" s="285"/>
      <c r="H109" s="285"/>
      <c r="I109" s="286"/>
      <c r="J109" s="16"/>
      <c r="K109" s="16"/>
    </row>
    <row r="110" spans="1:11" ht="15" customHeight="1" x14ac:dyDescent="0.25">
      <c r="A110" s="44">
        <v>5</v>
      </c>
      <c r="B110" s="287" t="s">
        <v>134</v>
      </c>
      <c r="C110" s="287"/>
      <c r="D110" s="287"/>
      <c r="E110" s="287"/>
      <c r="F110" s="287"/>
      <c r="G110" s="287"/>
      <c r="H110" s="278" t="s">
        <v>56</v>
      </c>
      <c r="I110" s="278"/>
      <c r="J110" s="16"/>
      <c r="K110" s="16"/>
    </row>
    <row r="111" spans="1:11" ht="15" customHeight="1" x14ac:dyDescent="0.25">
      <c r="A111" s="28" t="s">
        <v>34</v>
      </c>
      <c r="B111" s="340" t="s">
        <v>135</v>
      </c>
      <c r="C111" s="341"/>
      <c r="D111" s="341"/>
      <c r="E111" s="341"/>
      <c r="F111" s="341"/>
      <c r="G111" s="342"/>
      <c r="H111" s="365">
        <f>Uniformes!J16</f>
        <v>101.43652777777777</v>
      </c>
      <c r="I111" s="366"/>
      <c r="J111" s="16"/>
      <c r="K111" s="16"/>
    </row>
    <row r="112" spans="1:11" ht="15" customHeight="1" x14ac:dyDescent="0.25">
      <c r="A112" s="28" t="s">
        <v>36</v>
      </c>
      <c r="B112" s="345" t="s">
        <v>136</v>
      </c>
      <c r="C112" s="346"/>
      <c r="D112" s="346"/>
      <c r="E112" s="346"/>
      <c r="F112" s="346"/>
      <c r="G112" s="347"/>
      <c r="H112" s="365">
        <f>'Insumos e Equipamentos'!J10</f>
        <v>2.5575688509021846</v>
      </c>
      <c r="I112" s="366"/>
      <c r="J112" s="16"/>
      <c r="K112" s="16"/>
    </row>
    <row r="113" spans="1:12" ht="15" customHeight="1" x14ac:dyDescent="0.25">
      <c r="A113" s="253" t="s">
        <v>28</v>
      </c>
      <c r="B113" s="253"/>
      <c r="C113" s="253"/>
      <c r="D113" s="253"/>
      <c r="E113" s="253"/>
      <c r="F113" s="253"/>
      <c r="G113" s="253"/>
      <c r="H113" s="353">
        <f>SUM(H111:I112)</f>
        <v>103.99409662867996</v>
      </c>
      <c r="I113" s="353"/>
      <c r="J113" s="16"/>
      <c r="K113" s="16"/>
    </row>
    <row r="114" spans="1:12" ht="15" customHeight="1" x14ac:dyDescent="0.25">
      <c r="A114" s="354"/>
      <c r="B114" s="354"/>
      <c r="C114" s="354"/>
      <c r="D114" s="354"/>
      <c r="E114" s="354"/>
      <c r="F114" s="354"/>
      <c r="G114" s="354"/>
      <c r="H114" s="354"/>
      <c r="I114" s="354"/>
      <c r="J114" s="16"/>
      <c r="K114" s="16"/>
    </row>
    <row r="115" spans="1:12" ht="15" customHeight="1" x14ac:dyDescent="0.25">
      <c r="A115" s="284" t="s">
        <v>138</v>
      </c>
      <c r="B115" s="285"/>
      <c r="C115" s="285"/>
      <c r="D115" s="285"/>
      <c r="E115" s="285"/>
      <c r="F115" s="285"/>
      <c r="G115" s="285"/>
      <c r="H115" s="285"/>
      <c r="I115" s="286"/>
      <c r="J115" s="16"/>
      <c r="K115" s="16"/>
    </row>
    <row r="116" spans="1:12" ht="15" customHeight="1" x14ac:dyDescent="0.25">
      <c r="A116" s="43">
        <v>6</v>
      </c>
      <c r="B116" s="338" t="s">
        <v>139</v>
      </c>
      <c r="C116" s="338"/>
      <c r="D116" s="338"/>
      <c r="E116" s="338"/>
      <c r="F116" s="338"/>
      <c r="G116" s="338"/>
      <c r="H116" s="43" t="s">
        <v>75</v>
      </c>
      <c r="I116" s="43" t="s">
        <v>56</v>
      </c>
      <c r="J116" s="16"/>
      <c r="K116" s="16"/>
    </row>
    <row r="117" spans="1:12" ht="15" customHeight="1" x14ac:dyDescent="0.25">
      <c r="A117" s="28" t="s">
        <v>34</v>
      </c>
      <c r="B117" s="252" t="s">
        <v>140</v>
      </c>
      <c r="C117" s="252"/>
      <c r="D117" s="252"/>
      <c r="E117" s="252"/>
      <c r="F117" s="252"/>
      <c r="G117" s="252"/>
      <c r="H117" s="208">
        <v>0.03</v>
      </c>
      <c r="I117" s="39">
        <f>$H$133*H117</f>
        <v>149.17469557209375</v>
      </c>
      <c r="J117" s="16"/>
      <c r="K117" s="16"/>
      <c r="L117" s="56"/>
    </row>
    <row r="118" spans="1:12" ht="15" customHeight="1" x14ac:dyDescent="0.25">
      <c r="A118" s="28" t="s">
        <v>36</v>
      </c>
      <c r="B118" s="252" t="s">
        <v>141</v>
      </c>
      <c r="C118" s="252"/>
      <c r="D118" s="252"/>
      <c r="E118" s="252"/>
      <c r="F118" s="252"/>
      <c r="G118" s="252"/>
      <c r="H118" s="208">
        <v>6.7900000000000002E-2</v>
      </c>
      <c r="I118" s="39">
        <f>($H$133+I117)*H118</f>
        <v>347.76102280751735</v>
      </c>
      <c r="J118" s="16"/>
      <c r="K118" s="16"/>
      <c r="L118" s="55"/>
    </row>
    <row r="119" spans="1:12" ht="15" customHeight="1" x14ac:dyDescent="0.25">
      <c r="A119" s="28" t="s">
        <v>39</v>
      </c>
      <c r="B119" s="252" t="s">
        <v>142</v>
      </c>
      <c r="C119" s="252"/>
      <c r="D119" s="252"/>
      <c r="E119" s="252"/>
      <c r="F119" s="252"/>
      <c r="G119" s="252"/>
      <c r="H119" s="38">
        <f>SUM(H120:H122)</f>
        <v>0.14250000000000002</v>
      </c>
      <c r="I119" s="152">
        <f>((H133+I117+I118)/(1-H119))*H119</f>
        <v>908.91328727293296</v>
      </c>
      <c r="J119" s="16"/>
      <c r="K119" s="16"/>
    </row>
    <row r="120" spans="1:12" ht="15" customHeight="1" x14ac:dyDescent="0.25">
      <c r="A120" s="344" t="s">
        <v>143</v>
      </c>
      <c r="B120" s="344"/>
      <c r="C120" s="351" t="s">
        <v>144</v>
      </c>
      <c r="D120" s="29" t="s">
        <v>145</v>
      </c>
      <c r="E120" s="30"/>
      <c r="F120" s="30"/>
      <c r="G120" s="32"/>
      <c r="H120" s="208">
        <v>1.6500000000000001E-2</v>
      </c>
      <c r="I120" s="152">
        <f>((H133+I117+I118)/(1-H119))*H120</f>
        <v>105.24259115791855</v>
      </c>
      <c r="J120" s="16"/>
      <c r="K120" s="16"/>
    </row>
    <row r="121" spans="1:12" ht="15" customHeight="1" x14ac:dyDescent="0.25">
      <c r="A121" s="344" t="s">
        <v>146</v>
      </c>
      <c r="B121" s="344"/>
      <c r="C121" s="352"/>
      <c r="D121" s="29" t="s">
        <v>147</v>
      </c>
      <c r="E121" s="30"/>
      <c r="F121" s="30"/>
      <c r="G121" s="32"/>
      <c r="H121" s="208">
        <v>7.5999999999999998E-2</v>
      </c>
      <c r="I121" s="152">
        <f>((H133+I117+I118)/(1-H119))*H121</f>
        <v>484.75375321223083</v>
      </c>
      <c r="J121" s="16"/>
      <c r="K121" s="16"/>
    </row>
    <row r="122" spans="1:12" ht="15" customHeight="1" x14ac:dyDescent="0.25">
      <c r="A122" s="344" t="s">
        <v>148</v>
      </c>
      <c r="B122" s="344"/>
      <c r="C122" s="40" t="s">
        <v>149</v>
      </c>
      <c r="D122" s="29" t="s">
        <v>150</v>
      </c>
      <c r="E122" s="30"/>
      <c r="F122" s="30"/>
      <c r="G122" s="32"/>
      <c r="H122" s="38">
        <v>0.05</v>
      </c>
      <c r="I122" s="152">
        <f>((H133+I117+I118)/(1-H119))*H122</f>
        <v>318.91694290278349</v>
      </c>
      <c r="J122" s="16"/>
      <c r="K122" s="16"/>
    </row>
    <row r="123" spans="1:12" ht="15" customHeight="1" x14ac:dyDescent="0.25">
      <c r="A123" s="253" t="s">
        <v>28</v>
      </c>
      <c r="B123" s="253"/>
      <c r="C123" s="253"/>
      <c r="D123" s="253"/>
      <c r="E123" s="253"/>
      <c r="F123" s="253"/>
      <c r="G123" s="253"/>
      <c r="H123" s="42">
        <f>H119+H118+H117</f>
        <v>0.24040000000000003</v>
      </c>
      <c r="I123" s="153">
        <f>SUM(I117:I119)</f>
        <v>1405.8490056525441</v>
      </c>
      <c r="J123" s="16"/>
      <c r="K123" s="16"/>
    </row>
    <row r="124" spans="1:12" ht="15" customHeight="1" x14ac:dyDescent="0.25">
      <c r="A124" s="356"/>
      <c r="B124" s="356"/>
      <c r="C124" s="356"/>
      <c r="D124" s="356"/>
      <c r="E124" s="356"/>
      <c r="F124" s="356"/>
      <c r="G124" s="356"/>
      <c r="H124" s="356"/>
      <c r="I124" s="356"/>
      <c r="J124" s="16"/>
      <c r="K124" s="16"/>
    </row>
    <row r="125" spans="1:12" ht="15" customHeight="1" x14ac:dyDescent="0.25">
      <c r="A125" s="254" t="s">
        <v>151</v>
      </c>
      <c r="B125" s="254"/>
      <c r="C125" s="254"/>
      <c r="D125" s="254"/>
      <c r="E125" s="254"/>
      <c r="F125" s="254"/>
      <c r="G125" s="254"/>
      <c r="H125" s="254"/>
      <c r="I125" s="254"/>
      <c r="J125" s="16"/>
      <c r="K125" s="16"/>
    </row>
    <row r="126" spans="1:12" ht="15" customHeight="1" x14ac:dyDescent="0.25">
      <c r="A126" s="357"/>
      <c r="B126" s="357"/>
      <c r="C126" s="357"/>
      <c r="D126" s="357"/>
      <c r="E126" s="357"/>
      <c r="F126" s="357"/>
      <c r="G126" s="357"/>
      <c r="H126" s="357"/>
      <c r="I126" s="357"/>
      <c r="J126" s="16"/>
      <c r="K126" s="16"/>
    </row>
    <row r="127" spans="1:12" ht="15" customHeight="1" x14ac:dyDescent="0.25">
      <c r="A127" s="253" t="s">
        <v>152</v>
      </c>
      <c r="B127" s="253"/>
      <c r="C127" s="253"/>
      <c r="D127" s="253"/>
      <c r="E127" s="253"/>
      <c r="F127" s="253"/>
      <c r="G127" s="253"/>
      <c r="H127" s="253" t="s">
        <v>56</v>
      </c>
      <c r="I127" s="253"/>
      <c r="J127" s="16"/>
      <c r="K127" s="16"/>
    </row>
    <row r="128" spans="1:12" ht="15" customHeight="1" x14ac:dyDescent="0.25">
      <c r="A128" s="28" t="s">
        <v>34</v>
      </c>
      <c r="B128" s="252" t="s">
        <v>153</v>
      </c>
      <c r="C128" s="252"/>
      <c r="D128" s="252"/>
      <c r="E128" s="252"/>
      <c r="F128" s="252"/>
      <c r="G128" s="252"/>
      <c r="H128" s="255">
        <f>H34</f>
        <v>2485.9</v>
      </c>
      <c r="I128" s="255"/>
      <c r="J128" s="16"/>
      <c r="K128" s="16"/>
    </row>
    <row r="129" spans="1:11" ht="15" customHeight="1" x14ac:dyDescent="0.25">
      <c r="A129" s="28" t="s">
        <v>36</v>
      </c>
      <c r="B129" s="252" t="s">
        <v>154</v>
      </c>
      <c r="C129" s="252"/>
      <c r="D129" s="252"/>
      <c r="E129" s="252"/>
      <c r="F129" s="252"/>
      <c r="G129" s="252"/>
      <c r="H129" s="255">
        <f>H72</f>
        <v>2066.2432429599999</v>
      </c>
      <c r="I129" s="255"/>
      <c r="J129" s="16"/>
      <c r="K129" s="16"/>
    </row>
    <row r="130" spans="1:11" ht="15" customHeight="1" x14ac:dyDescent="0.25">
      <c r="A130" s="28" t="s">
        <v>39</v>
      </c>
      <c r="B130" s="252" t="s">
        <v>155</v>
      </c>
      <c r="C130" s="252"/>
      <c r="D130" s="252"/>
      <c r="E130" s="252"/>
      <c r="F130" s="252"/>
      <c r="G130" s="252"/>
      <c r="H130" s="255">
        <f>H82</f>
        <v>163.01289250000002</v>
      </c>
      <c r="I130" s="255"/>
      <c r="J130" s="16"/>
      <c r="K130" s="16"/>
    </row>
    <row r="131" spans="1:11" ht="15" customHeight="1" x14ac:dyDescent="0.25">
      <c r="A131" s="28" t="s">
        <v>41</v>
      </c>
      <c r="B131" s="252" t="s">
        <v>156</v>
      </c>
      <c r="C131" s="252"/>
      <c r="D131" s="252"/>
      <c r="E131" s="252"/>
      <c r="F131" s="252"/>
      <c r="G131" s="252"/>
      <c r="H131" s="255">
        <f>H107</f>
        <v>153.33962031444443</v>
      </c>
      <c r="I131" s="255"/>
      <c r="J131" s="16"/>
      <c r="K131" s="16"/>
    </row>
    <row r="132" spans="1:11" ht="15" customHeight="1" x14ac:dyDescent="0.25">
      <c r="A132" s="28" t="s">
        <v>64</v>
      </c>
      <c r="B132" s="252" t="s">
        <v>157</v>
      </c>
      <c r="C132" s="252"/>
      <c r="D132" s="252"/>
      <c r="E132" s="252"/>
      <c r="F132" s="252"/>
      <c r="G132" s="252"/>
      <c r="H132" s="255">
        <f>H113</f>
        <v>103.99409662867996</v>
      </c>
      <c r="I132" s="255"/>
      <c r="J132" s="16"/>
      <c r="K132" s="16"/>
    </row>
    <row r="133" spans="1:11" ht="15" customHeight="1" x14ac:dyDescent="0.25">
      <c r="A133" s="253" t="s">
        <v>158</v>
      </c>
      <c r="B133" s="253"/>
      <c r="C133" s="253"/>
      <c r="D133" s="253"/>
      <c r="E133" s="253"/>
      <c r="F133" s="253"/>
      <c r="G133" s="253"/>
      <c r="H133" s="353">
        <f>SUM(H128:I132)</f>
        <v>4972.489852403125</v>
      </c>
      <c r="I133" s="353"/>
      <c r="J133" s="16"/>
      <c r="K133" s="16"/>
    </row>
    <row r="134" spans="1:11" ht="15" customHeight="1" x14ac:dyDescent="0.25">
      <c r="A134" s="28" t="s">
        <v>66</v>
      </c>
      <c r="B134" s="252" t="s">
        <v>159</v>
      </c>
      <c r="C134" s="252"/>
      <c r="D134" s="252"/>
      <c r="E134" s="252"/>
      <c r="F134" s="252"/>
      <c r="G134" s="252"/>
      <c r="H134" s="255">
        <f>I123</f>
        <v>1405.8490056525441</v>
      </c>
      <c r="I134" s="255"/>
      <c r="J134" s="16"/>
      <c r="K134" s="16"/>
    </row>
    <row r="135" spans="1:11" ht="15" customHeight="1" x14ac:dyDescent="0.25">
      <c r="A135" s="253" t="s">
        <v>160</v>
      </c>
      <c r="B135" s="253"/>
      <c r="C135" s="253"/>
      <c r="D135" s="253"/>
      <c r="E135" s="253"/>
      <c r="F135" s="253"/>
      <c r="G135" s="253"/>
      <c r="H135" s="251">
        <f>(H133+H134)</f>
        <v>6378.3388580556693</v>
      </c>
      <c r="I135" s="251"/>
      <c r="J135" s="16"/>
      <c r="K135" s="16"/>
    </row>
    <row r="136" spans="1:11" ht="15" customHeight="1" x14ac:dyDescent="0.25">
      <c r="A136" s="356"/>
      <c r="B136" s="356"/>
      <c r="C136" s="356"/>
      <c r="D136" s="356"/>
      <c r="E136" s="356"/>
      <c r="F136" s="356"/>
      <c r="G136" s="356"/>
      <c r="H136" s="356"/>
      <c r="I136" s="356"/>
      <c r="J136" s="16"/>
      <c r="K136" s="16"/>
    </row>
    <row r="137" spans="1:11" ht="15" hidden="1" customHeight="1" x14ac:dyDescent="0.25"/>
    <row r="138" spans="1:11" ht="15" hidden="1" customHeight="1" x14ac:dyDescent="0.25"/>
    <row r="139" spans="1:11" ht="15" hidden="1" customHeight="1" x14ac:dyDescent="0.25">
      <c r="B139" s="13" t="s">
        <v>161</v>
      </c>
      <c r="C139" s="12">
        <v>4.1999999999999997E-3</v>
      </c>
    </row>
    <row r="140" spans="1:11" ht="15" hidden="1" customHeight="1" x14ac:dyDescent="0.25">
      <c r="B140" s="13" t="s">
        <v>141</v>
      </c>
      <c r="C140" s="12">
        <v>4.0000000000000001E-3</v>
      </c>
    </row>
    <row r="141" spans="1:11" ht="15" hidden="1" customHeight="1" x14ac:dyDescent="0.25">
      <c r="B141" s="11"/>
      <c r="C141" s="10">
        <f>SUM(C139:C140)</f>
        <v>8.199999999999999E-3</v>
      </c>
    </row>
    <row r="142" spans="1:11" ht="15" hidden="1" customHeight="1" x14ac:dyDescent="0.25"/>
    <row r="143" spans="1:11" ht="15" hidden="1" customHeight="1" x14ac:dyDescent="0.25">
      <c r="C143" s="9" t="e">
        <v>#REF!</v>
      </c>
    </row>
    <row r="144" spans="1:11" ht="15" hidden="1" customHeight="1" x14ac:dyDescent="0.25"/>
    <row r="145" spans="1:11" ht="15" customHeight="1" x14ac:dyDescent="0.25">
      <c r="A145" s="254" t="s">
        <v>162</v>
      </c>
      <c r="B145" s="254"/>
      <c r="C145" s="254"/>
      <c r="D145" s="254"/>
      <c r="E145" s="254"/>
      <c r="F145" s="254"/>
      <c r="G145" s="254"/>
      <c r="H145" s="254"/>
      <c r="I145" s="254"/>
      <c r="K145" s="50"/>
    </row>
    <row r="146" spans="1:11" ht="15" customHeight="1" x14ac:dyDescent="0.25">
      <c r="A146" s="130"/>
      <c r="B146" s="130"/>
      <c r="C146" s="130"/>
      <c r="D146" s="130"/>
      <c r="E146" s="130"/>
      <c r="F146" s="130"/>
      <c r="G146" s="130"/>
      <c r="H146" s="130"/>
      <c r="I146" s="130"/>
    </row>
    <row r="147" spans="1:11" ht="15" customHeight="1" x14ac:dyDescent="0.25">
      <c r="A147" s="253" t="s">
        <v>163</v>
      </c>
      <c r="B147" s="253"/>
      <c r="C147" s="253"/>
      <c r="D147" s="253"/>
      <c r="E147" s="253"/>
      <c r="F147" s="253"/>
      <c r="G147" s="253"/>
      <c r="H147" s="253" t="s">
        <v>56</v>
      </c>
      <c r="I147" s="253"/>
    </row>
    <row r="148" spans="1:11" ht="15" customHeight="1" x14ac:dyDescent="0.25">
      <c r="A148" s="28" t="s">
        <v>34</v>
      </c>
      <c r="B148" s="252" t="s">
        <v>164</v>
      </c>
      <c r="C148" s="252"/>
      <c r="D148" s="252"/>
      <c r="E148" s="252"/>
      <c r="F148" s="252"/>
      <c r="G148" s="252"/>
      <c r="H148" s="255">
        <f>I39</f>
        <v>207.07547</v>
      </c>
      <c r="I148" s="255"/>
    </row>
    <row r="149" spans="1:11" ht="15" customHeight="1" x14ac:dyDescent="0.25">
      <c r="A149" s="28" t="s">
        <v>36</v>
      </c>
      <c r="B149" s="252" t="s">
        <v>223</v>
      </c>
      <c r="C149" s="252"/>
      <c r="D149" s="252"/>
      <c r="E149" s="252"/>
      <c r="F149" s="252"/>
      <c r="G149" s="252"/>
      <c r="H149" s="255">
        <f>I40</f>
        <v>276.21111111111111</v>
      </c>
      <c r="I149" s="255"/>
    </row>
    <row r="150" spans="1:11" ht="15" customHeight="1" x14ac:dyDescent="0.25">
      <c r="A150" s="28" t="s">
        <v>39</v>
      </c>
      <c r="B150" s="252" t="s">
        <v>165</v>
      </c>
      <c r="C150" s="252"/>
      <c r="D150" s="252"/>
      <c r="E150" s="252"/>
      <c r="F150" s="252"/>
      <c r="G150" s="252"/>
      <c r="H150" s="294">
        <f>H82</f>
        <v>163.01289250000002</v>
      </c>
      <c r="I150" s="295"/>
    </row>
    <row r="151" spans="1:11" ht="15" customHeight="1" x14ac:dyDescent="0.25">
      <c r="A151" s="28" t="s">
        <v>41</v>
      </c>
      <c r="B151" s="252" t="s">
        <v>217</v>
      </c>
      <c r="C151" s="252"/>
      <c r="D151" s="252"/>
      <c r="E151" s="252"/>
      <c r="F151" s="252"/>
      <c r="G151" s="252"/>
      <c r="H151" s="294">
        <f>I101</f>
        <v>153.33962031444443</v>
      </c>
      <c r="I151" s="295"/>
    </row>
    <row r="152" spans="1:11" ht="15" customHeight="1" x14ac:dyDescent="0.25">
      <c r="A152" s="348" t="s">
        <v>166</v>
      </c>
      <c r="B152" s="349"/>
      <c r="C152" s="349"/>
      <c r="D152" s="349"/>
      <c r="E152" s="349"/>
      <c r="F152" s="349"/>
      <c r="G152" s="350"/>
      <c r="H152" s="361">
        <f>SUM(H148:I151)</f>
        <v>799.63909392555558</v>
      </c>
      <c r="I152" s="362"/>
    </row>
  </sheetData>
  <mergeCells count="172">
    <mergeCell ref="J76:J81"/>
    <mergeCell ref="J88:J92"/>
    <mergeCell ref="A136:I136"/>
    <mergeCell ref="B134:G134"/>
    <mergeCell ref="H134:I134"/>
    <mergeCell ref="A135:G135"/>
    <mergeCell ref="H135:I135"/>
    <mergeCell ref="B132:G132"/>
    <mergeCell ref="H132:I132"/>
    <mergeCell ref="A133:G133"/>
    <mergeCell ref="H133:I133"/>
    <mergeCell ref="B130:G130"/>
    <mergeCell ref="H130:I130"/>
    <mergeCell ref="B131:G131"/>
    <mergeCell ref="H131:I131"/>
    <mergeCell ref="H127:I127"/>
    <mergeCell ref="B128:G128"/>
    <mergeCell ref="H128:I128"/>
    <mergeCell ref="B129:G129"/>
    <mergeCell ref="H129:I129"/>
    <mergeCell ref="B116:G116"/>
    <mergeCell ref="B112:G112"/>
    <mergeCell ref="H112:I112"/>
    <mergeCell ref="A122:B122"/>
    <mergeCell ref="A123:G123"/>
    <mergeCell ref="A124:I124"/>
    <mergeCell ref="A125:I125"/>
    <mergeCell ref="A126:I126"/>
    <mergeCell ref="A127:G127"/>
    <mergeCell ref="B117:G117"/>
    <mergeCell ref="B118:G118"/>
    <mergeCell ref="B119:G119"/>
    <mergeCell ref="A120:B120"/>
    <mergeCell ref="C120:C121"/>
    <mergeCell ref="A121:B121"/>
    <mergeCell ref="A83:I83"/>
    <mergeCell ref="A73:I73"/>
    <mergeCell ref="A74:I74"/>
    <mergeCell ref="A102:I102"/>
    <mergeCell ref="A103:I103"/>
    <mergeCell ref="A104:I104"/>
    <mergeCell ref="A84:I84"/>
    <mergeCell ref="A85:I85"/>
    <mergeCell ref="A108:I108"/>
    <mergeCell ref="H105:I105"/>
    <mergeCell ref="H106:I106"/>
    <mergeCell ref="H107:I107"/>
    <mergeCell ref="B71:G71"/>
    <mergeCell ref="H71:I71"/>
    <mergeCell ref="A72:G72"/>
    <mergeCell ref="H72:I72"/>
    <mergeCell ref="B69:G69"/>
    <mergeCell ref="H69:I69"/>
    <mergeCell ref="B70:G70"/>
    <mergeCell ref="H70:I70"/>
    <mergeCell ref="H82:I82"/>
    <mergeCell ref="A65:I65"/>
    <mergeCell ref="A66:I66"/>
    <mergeCell ref="A67:I67"/>
    <mergeCell ref="B68:G68"/>
    <mergeCell ref="H68:I68"/>
    <mergeCell ref="B62:G62"/>
    <mergeCell ref="H62:I62"/>
    <mergeCell ref="H63:I63"/>
    <mergeCell ref="A64:G64"/>
    <mergeCell ref="H64:I64"/>
    <mergeCell ref="A59:A60"/>
    <mergeCell ref="B59:C60"/>
    <mergeCell ref="H59:I60"/>
    <mergeCell ref="B61:G61"/>
    <mergeCell ref="H61:I61"/>
    <mergeCell ref="B56:G56"/>
    <mergeCell ref="H56:I56"/>
    <mergeCell ref="A57:A58"/>
    <mergeCell ref="B57:B58"/>
    <mergeCell ref="H57:I57"/>
    <mergeCell ref="H58:I58"/>
    <mergeCell ref="B50:G50"/>
    <mergeCell ref="B51:G51"/>
    <mergeCell ref="B52:G52"/>
    <mergeCell ref="A53:G53"/>
    <mergeCell ref="A54:I54"/>
    <mergeCell ref="A55:I55"/>
    <mergeCell ref="B44:G44"/>
    <mergeCell ref="B45:G45"/>
    <mergeCell ref="B46:G46"/>
    <mergeCell ref="B47:G47"/>
    <mergeCell ref="B48:G48"/>
    <mergeCell ref="B49:G49"/>
    <mergeCell ref="B39:G39"/>
    <mergeCell ref="B40:G40"/>
    <mergeCell ref="A42:I42"/>
    <mergeCell ref="A43:I43"/>
    <mergeCell ref="A34:G34"/>
    <mergeCell ref="H34:I34"/>
    <mergeCell ref="A35:I35"/>
    <mergeCell ref="A36:I36"/>
    <mergeCell ref="A37:I37"/>
    <mergeCell ref="B32:G32"/>
    <mergeCell ref="H32:I32"/>
    <mergeCell ref="B33:G33"/>
    <mergeCell ref="H33:I33"/>
    <mergeCell ref="B30:G30"/>
    <mergeCell ref="H30:I30"/>
    <mergeCell ref="B31:G31"/>
    <mergeCell ref="H31:I31"/>
    <mergeCell ref="B38:G38"/>
    <mergeCell ref="B27:G27"/>
    <mergeCell ref="H27:I27"/>
    <mergeCell ref="H28:I28"/>
    <mergeCell ref="F29:G29"/>
    <mergeCell ref="H29:I29"/>
    <mergeCell ref="B23:G23"/>
    <mergeCell ref="H23:I23"/>
    <mergeCell ref="A24:I24"/>
    <mergeCell ref="A25:I25"/>
    <mergeCell ref="B26:G26"/>
    <mergeCell ref="H26:I26"/>
    <mergeCell ref="B21:G21"/>
    <mergeCell ref="H21:I21"/>
    <mergeCell ref="B22:G22"/>
    <mergeCell ref="H22:I22"/>
    <mergeCell ref="C15:I15"/>
    <mergeCell ref="A16:I16"/>
    <mergeCell ref="A17:I17"/>
    <mergeCell ref="A18:I18"/>
    <mergeCell ref="B19:G19"/>
    <mergeCell ref="H19:I19"/>
    <mergeCell ref="B14:G14"/>
    <mergeCell ref="H14:I14"/>
    <mergeCell ref="B8:F8"/>
    <mergeCell ref="G8:I8"/>
    <mergeCell ref="B9:F9"/>
    <mergeCell ref="G9:I9"/>
    <mergeCell ref="B10:F10"/>
    <mergeCell ref="G10:I10"/>
    <mergeCell ref="B20:G20"/>
    <mergeCell ref="H20:I20"/>
    <mergeCell ref="A1:I1"/>
    <mergeCell ref="A2:I2"/>
    <mergeCell ref="C3:I3"/>
    <mergeCell ref="C4:D4"/>
    <mergeCell ref="A6:I6"/>
    <mergeCell ref="A7:I7"/>
    <mergeCell ref="G11:I11"/>
    <mergeCell ref="A12:I12"/>
    <mergeCell ref="B13:G13"/>
    <mergeCell ref="H13:I13"/>
    <mergeCell ref="B151:G151"/>
    <mergeCell ref="H151:I151"/>
    <mergeCell ref="A152:G152"/>
    <mergeCell ref="H152:I152"/>
    <mergeCell ref="A98:G98"/>
    <mergeCell ref="A101:G101"/>
    <mergeCell ref="A145:I145"/>
    <mergeCell ref="A147:G147"/>
    <mergeCell ref="H147:I147"/>
    <mergeCell ref="B148:G148"/>
    <mergeCell ref="H148:I148"/>
    <mergeCell ref="B149:G149"/>
    <mergeCell ref="H149:I149"/>
    <mergeCell ref="B150:G150"/>
    <mergeCell ref="H150:I150"/>
    <mergeCell ref="A109:I109"/>
    <mergeCell ref="B110:G110"/>
    <mergeCell ref="H110:I110"/>
    <mergeCell ref="B111:G111"/>
    <mergeCell ref="H111:I111"/>
    <mergeCell ref="A113:G113"/>
    <mergeCell ref="H113:I113"/>
    <mergeCell ref="A114:I114"/>
    <mergeCell ref="A115:I115"/>
  </mergeCells>
  <dataValidations count="1">
    <dataValidation allowBlank="1" sqref="A1 A125" xr:uid="{E0FAA716-C490-4616-8BAE-75CDCAE76F94}"/>
  </dataValidations>
  <printOptions horizontalCentered="1"/>
  <pageMargins left="7.874015748031496E-2" right="7.874015748031496E-2" top="1.7716535433070868" bottom="1.3779527559055118" header="0.31496062992125984" footer="0.31496062992125984"/>
  <pageSetup paperSize="9" scale="83" orientation="portrait" r:id="rId1"/>
  <rowBreaks count="2" manualBreakCount="2">
    <brk id="53" max="8" man="1"/>
    <brk id="113" max="8" man="1"/>
  </rowBreaks>
  <legacy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D55413-4B87-462A-8A78-654572A84B29}">
  <sheetPr>
    <tabColor rgb="FFD60093"/>
  </sheetPr>
  <dimension ref="A1:Q152"/>
  <sheetViews>
    <sheetView showGridLines="0" topLeftCell="A88" zoomScaleNormal="100" zoomScaleSheetLayoutView="100" workbookViewId="0">
      <selection activeCell="H111" sqref="H111:I112"/>
    </sheetView>
  </sheetViews>
  <sheetFormatPr defaultColWidth="9.140625" defaultRowHeight="15" customHeight="1" x14ac:dyDescent="0.25"/>
  <cols>
    <col min="1" max="1" width="3.140625" style="8" customWidth="1"/>
    <col min="2" max="2" width="16.5703125" style="7" customWidth="1"/>
    <col min="3" max="3" width="17.85546875" style="7" customWidth="1"/>
    <col min="4" max="4" width="11.85546875" style="7" customWidth="1"/>
    <col min="5" max="5" width="12.85546875" style="7" bestFit="1" customWidth="1"/>
    <col min="6" max="6" width="12.140625" style="7" bestFit="1" customWidth="1"/>
    <col min="7" max="7" width="14.42578125" style="7" bestFit="1" customWidth="1"/>
    <col min="8" max="8" width="10.28515625" style="7" customWidth="1"/>
    <col min="9" max="9" width="13.28515625" style="7" customWidth="1"/>
    <col min="10" max="10" width="1.42578125" style="6" customWidth="1"/>
    <col min="11" max="11" width="9.140625" style="6" customWidth="1"/>
    <col min="12" max="12" width="12.7109375" style="6" bestFit="1" customWidth="1"/>
    <col min="13" max="13" width="10" style="6" bestFit="1" customWidth="1"/>
    <col min="14" max="14" width="10.5703125" style="6" bestFit="1" customWidth="1"/>
    <col min="15" max="16" width="9.140625" style="6"/>
    <col min="17" max="17" width="10" style="6" bestFit="1" customWidth="1"/>
    <col min="18" max="16384" width="9.140625" style="6"/>
  </cols>
  <sheetData>
    <row r="1" spans="1:11" ht="15" customHeight="1" x14ac:dyDescent="0.25">
      <c r="A1" s="268" t="s">
        <v>29</v>
      </c>
      <c r="B1" s="268"/>
      <c r="C1" s="268"/>
      <c r="D1" s="268"/>
      <c r="E1" s="268"/>
      <c r="F1" s="268"/>
      <c r="G1" s="268"/>
      <c r="H1" s="268"/>
      <c r="I1" s="268"/>
      <c r="J1" s="16"/>
      <c r="K1" s="16"/>
    </row>
    <row r="2" spans="1:11" ht="15" customHeight="1" x14ac:dyDescent="0.25">
      <c r="A2" s="269"/>
      <c r="B2" s="269"/>
      <c r="C2" s="269"/>
      <c r="D2" s="269"/>
      <c r="E2" s="269"/>
      <c r="F2" s="269"/>
      <c r="G2" s="269"/>
      <c r="H2" s="269"/>
      <c r="I2" s="269"/>
      <c r="J2" s="16"/>
      <c r="K2" s="16"/>
    </row>
    <row r="3" spans="1:11" ht="15" customHeight="1" x14ac:dyDescent="0.25">
      <c r="A3" s="19"/>
      <c r="B3" s="20" t="s">
        <v>30</v>
      </c>
      <c r="C3" s="270"/>
      <c r="D3" s="270"/>
      <c r="E3" s="270"/>
      <c r="F3" s="270"/>
      <c r="G3" s="270"/>
      <c r="H3" s="270"/>
      <c r="I3" s="270"/>
      <c r="J3" s="16"/>
      <c r="K3" s="16"/>
    </row>
    <row r="4" spans="1:11" ht="15" customHeight="1" x14ac:dyDescent="0.25">
      <c r="A4" s="19"/>
      <c r="B4" s="21" t="s">
        <v>31</v>
      </c>
      <c r="C4" s="271"/>
      <c r="D4" s="271"/>
      <c r="E4" s="21"/>
      <c r="F4" s="21"/>
      <c r="G4" s="21"/>
      <c r="H4" s="21"/>
      <c r="I4" s="21"/>
      <c r="J4" s="16"/>
      <c r="K4" s="16"/>
    </row>
    <row r="5" spans="1:11" ht="15" customHeight="1" x14ac:dyDescent="0.25">
      <c r="A5" s="19"/>
      <c r="B5" s="20" t="s">
        <v>32</v>
      </c>
      <c r="C5" s="22"/>
      <c r="D5" s="21"/>
      <c r="E5" s="21"/>
      <c r="F5" s="21"/>
      <c r="G5" s="21"/>
      <c r="H5" s="21"/>
      <c r="I5" s="21"/>
      <c r="J5" s="16"/>
      <c r="K5" s="16"/>
    </row>
    <row r="6" spans="1:11" ht="4.5" customHeight="1" x14ac:dyDescent="0.25">
      <c r="A6" s="269"/>
      <c r="B6" s="269"/>
      <c r="C6" s="269"/>
      <c r="D6" s="269"/>
      <c r="E6" s="269"/>
      <c r="F6" s="269"/>
      <c r="G6" s="269"/>
      <c r="H6" s="269"/>
      <c r="I6" s="269"/>
      <c r="J6" s="16"/>
      <c r="K6" s="16"/>
    </row>
    <row r="7" spans="1:11" ht="15" customHeight="1" x14ac:dyDescent="0.25">
      <c r="A7" s="272" t="s">
        <v>33</v>
      </c>
      <c r="B7" s="272"/>
      <c r="C7" s="272"/>
      <c r="D7" s="272"/>
      <c r="E7" s="272"/>
      <c r="F7" s="272"/>
      <c r="G7" s="272"/>
      <c r="H7" s="272"/>
      <c r="I7" s="272"/>
      <c r="J7" s="16"/>
      <c r="K7" s="16"/>
    </row>
    <row r="8" spans="1:11" ht="15" customHeight="1" x14ac:dyDescent="0.25">
      <c r="A8" s="23" t="s">
        <v>34</v>
      </c>
      <c r="B8" s="256" t="s">
        <v>35</v>
      </c>
      <c r="C8" s="256"/>
      <c r="D8" s="256"/>
      <c r="E8" s="256"/>
      <c r="F8" s="256"/>
      <c r="G8" s="258"/>
      <c r="H8" s="259"/>
      <c r="I8" s="259"/>
      <c r="J8" s="16"/>
      <c r="K8" s="16"/>
    </row>
    <row r="9" spans="1:11" ht="15" customHeight="1" x14ac:dyDescent="0.25">
      <c r="A9" s="23" t="s">
        <v>36</v>
      </c>
      <c r="B9" s="256" t="s">
        <v>37</v>
      </c>
      <c r="C9" s="256"/>
      <c r="D9" s="256"/>
      <c r="E9" s="256"/>
      <c r="F9" s="256"/>
      <c r="G9" s="260" t="s">
        <v>38</v>
      </c>
      <c r="H9" s="261"/>
      <c r="I9" s="262"/>
      <c r="J9" s="16"/>
      <c r="K9" s="16"/>
    </row>
    <row r="10" spans="1:11" ht="15" customHeight="1" x14ac:dyDescent="0.25">
      <c r="A10" s="24" t="s">
        <v>39</v>
      </c>
      <c r="B10" s="263" t="s">
        <v>40</v>
      </c>
      <c r="C10" s="264"/>
      <c r="D10" s="264"/>
      <c r="E10" s="264"/>
      <c r="F10" s="264"/>
      <c r="G10" s="259"/>
      <c r="H10" s="259"/>
      <c r="I10" s="259"/>
      <c r="J10" s="16"/>
      <c r="K10" s="16"/>
    </row>
    <row r="11" spans="1:11" ht="15" customHeight="1" x14ac:dyDescent="0.25">
      <c r="A11" s="23" t="s">
        <v>41</v>
      </c>
      <c r="B11" s="25" t="s">
        <v>42</v>
      </c>
      <c r="C11" s="26"/>
      <c r="D11" s="26"/>
      <c r="E11" s="26"/>
      <c r="F11" s="26"/>
      <c r="G11" s="259">
        <v>30</v>
      </c>
      <c r="H11" s="259"/>
      <c r="I11" s="259"/>
      <c r="J11" s="16"/>
      <c r="K11" s="16"/>
    </row>
    <row r="12" spans="1:11" ht="15" customHeight="1" x14ac:dyDescent="0.25">
      <c r="A12" s="272" t="s">
        <v>43</v>
      </c>
      <c r="B12" s="272"/>
      <c r="C12" s="272"/>
      <c r="D12" s="272"/>
      <c r="E12" s="272"/>
      <c r="F12" s="272"/>
      <c r="G12" s="272"/>
      <c r="H12" s="272"/>
      <c r="I12" s="272"/>
      <c r="J12" s="16"/>
      <c r="K12" s="16"/>
    </row>
    <row r="13" spans="1:11" ht="15" customHeight="1" x14ac:dyDescent="0.25">
      <c r="A13" s="23">
        <v>1</v>
      </c>
      <c r="B13" s="256" t="s">
        <v>44</v>
      </c>
      <c r="C13" s="256"/>
      <c r="D13" s="256"/>
      <c r="E13" s="256"/>
      <c r="F13" s="256"/>
      <c r="G13" s="256"/>
      <c r="H13" s="259" t="s">
        <v>6</v>
      </c>
      <c r="I13" s="259"/>
      <c r="J13" s="16"/>
      <c r="K13" s="16"/>
    </row>
    <row r="14" spans="1:11" ht="15" customHeight="1" x14ac:dyDescent="0.25">
      <c r="A14" s="23">
        <v>2</v>
      </c>
      <c r="B14" s="256" t="s">
        <v>45</v>
      </c>
      <c r="C14" s="256"/>
      <c r="D14" s="256"/>
      <c r="E14" s="256"/>
      <c r="F14" s="256"/>
      <c r="G14" s="256"/>
      <c r="H14" s="257">
        <v>1</v>
      </c>
      <c r="I14" s="257"/>
      <c r="J14" s="16"/>
      <c r="K14" s="16"/>
    </row>
    <row r="15" spans="1:11" ht="15" customHeight="1" x14ac:dyDescent="0.25">
      <c r="A15" s="23">
        <v>3</v>
      </c>
      <c r="B15" s="25" t="s">
        <v>46</v>
      </c>
      <c r="C15" s="277" t="s">
        <v>13</v>
      </c>
      <c r="D15" s="277"/>
      <c r="E15" s="277"/>
      <c r="F15" s="277"/>
      <c r="G15" s="277"/>
      <c r="H15" s="277"/>
      <c r="I15" s="277"/>
      <c r="J15" s="16"/>
      <c r="K15" s="16"/>
    </row>
    <row r="16" spans="1:11" ht="15" customHeight="1" x14ac:dyDescent="0.25">
      <c r="A16" s="269"/>
      <c r="B16" s="269"/>
      <c r="C16" s="269"/>
      <c r="D16" s="269"/>
      <c r="E16" s="269"/>
      <c r="F16" s="269"/>
      <c r="G16" s="269"/>
      <c r="H16" s="269"/>
      <c r="I16" s="269"/>
      <c r="J16" s="16"/>
      <c r="K16" s="16"/>
    </row>
    <row r="17" spans="1:14" ht="15" customHeight="1" x14ac:dyDescent="0.25">
      <c r="A17" s="272" t="s">
        <v>47</v>
      </c>
      <c r="B17" s="272"/>
      <c r="C17" s="272"/>
      <c r="D17" s="272"/>
      <c r="E17" s="272"/>
      <c r="F17" s="272"/>
      <c r="G17" s="272"/>
      <c r="H17" s="272"/>
      <c r="I17" s="272"/>
      <c r="J17" s="16"/>
      <c r="K17" s="16"/>
    </row>
    <row r="18" spans="1:14" ht="15" customHeight="1" x14ac:dyDescent="0.25">
      <c r="A18" s="278" t="s">
        <v>48</v>
      </c>
      <c r="B18" s="278"/>
      <c r="C18" s="278"/>
      <c r="D18" s="278"/>
      <c r="E18" s="278"/>
      <c r="F18" s="278"/>
      <c r="G18" s="278"/>
      <c r="H18" s="278"/>
      <c r="I18" s="278"/>
      <c r="J18" s="16"/>
      <c r="K18" s="16"/>
    </row>
    <row r="19" spans="1:14" x14ac:dyDescent="0.25">
      <c r="A19" s="27">
        <v>1</v>
      </c>
      <c r="B19" s="265" t="s">
        <v>49</v>
      </c>
      <c r="C19" s="265"/>
      <c r="D19" s="265"/>
      <c r="E19" s="265"/>
      <c r="F19" s="265"/>
      <c r="G19" s="265"/>
      <c r="H19" s="275"/>
      <c r="I19" s="276"/>
      <c r="J19" s="16"/>
      <c r="K19" s="16"/>
    </row>
    <row r="20" spans="1:14" ht="15" customHeight="1" x14ac:dyDescent="0.25">
      <c r="A20" s="27">
        <v>2</v>
      </c>
      <c r="B20" s="265" t="s">
        <v>50</v>
      </c>
      <c r="C20" s="265"/>
      <c r="D20" s="265"/>
      <c r="E20" s="265"/>
      <c r="F20" s="265"/>
      <c r="G20" s="265"/>
      <c r="H20" s="266"/>
      <c r="I20" s="267"/>
      <c r="J20" s="16"/>
      <c r="K20" s="16"/>
    </row>
    <row r="21" spans="1:14" ht="15" customHeight="1" x14ac:dyDescent="0.25">
      <c r="A21" s="27">
        <v>3</v>
      </c>
      <c r="B21" s="265" t="s">
        <v>51</v>
      </c>
      <c r="C21" s="265"/>
      <c r="D21" s="265"/>
      <c r="E21" s="265"/>
      <c r="F21" s="265"/>
      <c r="G21" s="265"/>
      <c r="H21" s="273">
        <v>2485.9</v>
      </c>
      <c r="I21" s="274"/>
      <c r="J21" s="16"/>
      <c r="K21" s="16"/>
    </row>
    <row r="22" spans="1:14" x14ac:dyDescent="0.25">
      <c r="A22" s="27">
        <v>4</v>
      </c>
      <c r="B22" s="265" t="s">
        <v>52</v>
      </c>
      <c r="C22" s="265"/>
      <c r="D22" s="265"/>
      <c r="E22" s="265"/>
      <c r="F22" s="265"/>
      <c r="G22" s="265"/>
      <c r="H22" s="275"/>
      <c r="I22" s="276"/>
      <c r="J22" s="16"/>
      <c r="K22" s="16"/>
    </row>
    <row r="23" spans="1:14" ht="15" customHeight="1" x14ac:dyDescent="0.25">
      <c r="A23" s="27">
        <v>5</v>
      </c>
      <c r="B23" s="265" t="s">
        <v>53</v>
      </c>
      <c r="C23" s="265"/>
      <c r="D23" s="265"/>
      <c r="E23" s="265"/>
      <c r="F23" s="265"/>
      <c r="G23" s="265"/>
      <c r="H23" s="281" t="s">
        <v>224</v>
      </c>
      <c r="I23" s="282"/>
      <c r="J23" s="16"/>
      <c r="K23" s="16"/>
    </row>
    <row r="24" spans="1:14" ht="15" customHeight="1" x14ac:dyDescent="0.25">
      <c r="A24" s="283"/>
      <c r="B24" s="283"/>
      <c r="C24" s="283"/>
      <c r="D24" s="283"/>
      <c r="E24" s="283"/>
      <c r="F24" s="283"/>
      <c r="G24" s="283"/>
      <c r="H24" s="283"/>
      <c r="I24" s="283"/>
      <c r="J24" s="16"/>
      <c r="K24" s="16"/>
    </row>
    <row r="25" spans="1:14" ht="15" customHeight="1" x14ac:dyDescent="0.25">
      <c r="A25" s="284" t="s">
        <v>54</v>
      </c>
      <c r="B25" s="285"/>
      <c r="C25" s="285"/>
      <c r="D25" s="285"/>
      <c r="E25" s="285"/>
      <c r="F25" s="285"/>
      <c r="G25" s="285"/>
      <c r="H25" s="285"/>
      <c r="I25" s="286"/>
      <c r="J25" s="16"/>
      <c r="K25" s="16"/>
      <c r="M25" s="50"/>
    </row>
    <row r="26" spans="1:14" ht="15" customHeight="1" x14ac:dyDescent="0.25">
      <c r="A26" s="44">
        <v>1</v>
      </c>
      <c r="B26" s="287" t="s">
        <v>55</v>
      </c>
      <c r="C26" s="287"/>
      <c r="D26" s="287"/>
      <c r="E26" s="287"/>
      <c r="F26" s="287"/>
      <c r="G26" s="287"/>
      <c r="H26" s="375" t="s">
        <v>56</v>
      </c>
      <c r="I26" s="375"/>
      <c r="J26" s="16"/>
      <c r="K26" s="16"/>
      <c r="M26" s="50"/>
    </row>
    <row r="27" spans="1:14" ht="15" customHeight="1" x14ac:dyDescent="0.25">
      <c r="A27" s="27" t="s">
        <v>34</v>
      </c>
      <c r="B27" s="256" t="s">
        <v>57</v>
      </c>
      <c r="C27" s="256"/>
      <c r="D27" s="256"/>
      <c r="E27" s="256"/>
      <c r="F27" s="256"/>
      <c r="G27" s="256"/>
      <c r="H27" s="374">
        <f>H21</f>
        <v>2485.9</v>
      </c>
      <c r="I27" s="374"/>
      <c r="J27" s="16"/>
      <c r="K27" s="16"/>
    </row>
    <row r="28" spans="1:14" ht="15" customHeight="1" x14ac:dyDescent="0.25">
      <c r="A28" s="28" t="s">
        <v>36</v>
      </c>
      <c r="B28" s="29" t="s">
        <v>58</v>
      </c>
      <c r="C28" s="30"/>
      <c r="D28" s="31" t="s">
        <v>59</v>
      </c>
      <c r="E28" s="31" t="s">
        <v>62</v>
      </c>
      <c r="F28" s="30"/>
      <c r="G28" s="32"/>
      <c r="H28" s="255">
        <f>IF(E28="N",0,H27*0.3)</f>
        <v>0</v>
      </c>
      <c r="I28" s="255"/>
      <c r="J28" s="16"/>
      <c r="K28" s="16"/>
    </row>
    <row r="29" spans="1:14" ht="15" customHeight="1" x14ac:dyDescent="0.25">
      <c r="A29" s="28" t="s">
        <v>39</v>
      </c>
      <c r="B29" s="29" t="s">
        <v>61</v>
      </c>
      <c r="C29" s="30"/>
      <c r="D29" s="31" t="s">
        <v>59</v>
      </c>
      <c r="E29" s="31" t="s">
        <v>62</v>
      </c>
      <c r="F29" s="279"/>
      <c r="G29" s="280"/>
      <c r="H29" s="295"/>
      <c r="I29" s="255"/>
      <c r="J29" s="16"/>
      <c r="K29" s="16"/>
      <c r="N29" s="57"/>
    </row>
    <row r="30" spans="1:14" ht="15" customHeight="1" x14ac:dyDescent="0.25">
      <c r="A30" s="27" t="s">
        <v>41</v>
      </c>
      <c r="B30" s="289" t="s">
        <v>63</v>
      </c>
      <c r="C30" s="290"/>
      <c r="D30" s="290"/>
      <c r="E30" s="290"/>
      <c r="F30" s="290"/>
      <c r="G30" s="291"/>
      <c r="H30" s="255"/>
      <c r="I30" s="255"/>
      <c r="J30" s="16"/>
      <c r="K30" s="16"/>
    </row>
    <row r="31" spans="1:14" ht="15" customHeight="1" x14ac:dyDescent="0.25">
      <c r="A31" s="27" t="s">
        <v>64</v>
      </c>
      <c r="B31" s="289" t="s">
        <v>65</v>
      </c>
      <c r="C31" s="290"/>
      <c r="D31" s="290"/>
      <c r="E31" s="290"/>
      <c r="F31" s="290"/>
      <c r="G31" s="291"/>
      <c r="H31" s="255"/>
      <c r="I31" s="255"/>
      <c r="J31" s="16"/>
      <c r="K31" s="16"/>
    </row>
    <row r="32" spans="1:14" ht="15" customHeight="1" x14ac:dyDescent="0.25">
      <c r="A32" s="23" t="s">
        <v>66</v>
      </c>
      <c r="B32" s="288" t="s">
        <v>67</v>
      </c>
      <c r="C32" s="288"/>
      <c r="D32" s="288"/>
      <c r="E32" s="288"/>
      <c r="F32" s="288"/>
      <c r="G32" s="288"/>
      <c r="H32" s="372"/>
      <c r="I32" s="372"/>
      <c r="J32" s="16"/>
      <c r="K32" s="16"/>
    </row>
    <row r="33" spans="1:17" ht="15" customHeight="1" x14ac:dyDescent="0.25">
      <c r="A33" s="27" t="s">
        <v>68</v>
      </c>
      <c r="B33" s="265" t="s">
        <v>69</v>
      </c>
      <c r="C33" s="265"/>
      <c r="D33" s="265"/>
      <c r="E33" s="265"/>
      <c r="F33" s="265"/>
      <c r="G33" s="265"/>
      <c r="H33" s="373"/>
      <c r="I33" s="373"/>
      <c r="J33" s="16"/>
      <c r="K33" s="16"/>
    </row>
    <row r="34" spans="1:17" ht="15" customHeight="1" x14ac:dyDescent="0.25">
      <c r="A34" s="278" t="s">
        <v>70</v>
      </c>
      <c r="B34" s="278"/>
      <c r="C34" s="278"/>
      <c r="D34" s="278"/>
      <c r="E34" s="278"/>
      <c r="F34" s="278"/>
      <c r="G34" s="278"/>
      <c r="H34" s="327">
        <f>SUM(H27:I33)</f>
        <v>2485.9</v>
      </c>
      <c r="I34" s="327"/>
      <c r="J34" s="16"/>
      <c r="K34" s="16"/>
    </row>
    <row r="35" spans="1:17" ht="15" customHeight="1" x14ac:dyDescent="0.25">
      <c r="A35" s="283"/>
      <c r="B35" s="283"/>
      <c r="C35" s="283"/>
      <c r="D35" s="283"/>
      <c r="E35" s="283"/>
      <c r="F35" s="283"/>
      <c r="G35" s="283"/>
      <c r="H35" s="283"/>
      <c r="I35" s="283"/>
      <c r="J35" s="16"/>
      <c r="K35" s="16"/>
      <c r="L35" s="55"/>
      <c r="N35" s="55"/>
    </row>
    <row r="36" spans="1:17" ht="15" customHeight="1" x14ac:dyDescent="0.25">
      <c r="A36" s="284" t="s">
        <v>71</v>
      </c>
      <c r="B36" s="285"/>
      <c r="C36" s="285"/>
      <c r="D36" s="285"/>
      <c r="E36" s="285"/>
      <c r="F36" s="285"/>
      <c r="G36" s="285"/>
      <c r="H36" s="285"/>
      <c r="I36" s="286"/>
      <c r="J36" s="16"/>
      <c r="K36" s="16"/>
      <c r="Q36" s="55"/>
    </row>
    <row r="37" spans="1:17" ht="15" customHeight="1" x14ac:dyDescent="0.25">
      <c r="A37" s="287" t="s">
        <v>72</v>
      </c>
      <c r="B37" s="287"/>
      <c r="C37" s="287"/>
      <c r="D37" s="287"/>
      <c r="E37" s="287"/>
      <c r="F37" s="287"/>
      <c r="G37" s="287"/>
      <c r="H37" s="287"/>
      <c r="I37" s="287"/>
      <c r="J37" s="16"/>
      <c r="K37" s="16"/>
      <c r="L37" s="61"/>
    </row>
    <row r="38" spans="1:17" ht="15" customHeight="1" x14ac:dyDescent="0.25">
      <c r="A38" s="44" t="s">
        <v>73</v>
      </c>
      <c r="B38" s="302" t="s">
        <v>74</v>
      </c>
      <c r="C38" s="303"/>
      <c r="D38" s="303"/>
      <c r="E38" s="303"/>
      <c r="F38" s="303"/>
      <c r="G38" s="304"/>
      <c r="H38" s="44" t="s">
        <v>75</v>
      </c>
      <c r="I38" s="47" t="s">
        <v>56</v>
      </c>
      <c r="J38" s="16"/>
      <c r="K38" s="16"/>
      <c r="N38" s="59"/>
    </row>
    <row r="39" spans="1:17" ht="15" customHeight="1" x14ac:dyDescent="0.25">
      <c r="A39" s="27" t="s">
        <v>34</v>
      </c>
      <c r="B39" s="305" t="s">
        <v>76</v>
      </c>
      <c r="C39" s="306"/>
      <c r="D39" s="306"/>
      <c r="E39" s="306"/>
      <c r="F39" s="306"/>
      <c r="G39" s="307"/>
      <c r="H39" s="64">
        <v>8.3299999999999999E-2</v>
      </c>
      <c r="I39" s="34">
        <f>H34*H39</f>
        <v>207.07547</v>
      </c>
      <c r="J39" s="16"/>
      <c r="K39" s="17"/>
      <c r="L39" s="60"/>
      <c r="M39" s="60"/>
      <c r="N39" s="59"/>
      <c r="O39" s="14"/>
    </row>
    <row r="40" spans="1:17" ht="15" customHeight="1" x14ac:dyDescent="0.25">
      <c r="A40" s="27" t="s">
        <v>36</v>
      </c>
      <c r="B40" s="305" t="s">
        <v>77</v>
      </c>
      <c r="C40" s="306"/>
      <c r="D40" s="306"/>
      <c r="E40" s="306"/>
      <c r="F40" s="306"/>
      <c r="G40" s="307"/>
      <c r="H40" s="64">
        <f>0.0833333333333333+0.0277777777777778</f>
        <v>0.1111111111111111</v>
      </c>
      <c r="I40" s="34">
        <f>H34*H40</f>
        <v>276.21111111111111</v>
      </c>
      <c r="J40" s="16"/>
      <c r="K40" s="17"/>
      <c r="L40" s="60"/>
      <c r="M40" s="60"/>
      <c r="N40" s="59"/>
      <c r="O40" s="14"/>
    </row>
    <row r="41" spans="1:17" ht="15" customHeight="1" x14ac:dyDescent="0.25">
      <c r="A41" s="63" t="s">
        <v>78</v>
      </c>
      <c r="B41" s="62"/>
      <c r="C41" s="62"/>
      <c r="D41" s="62"/>
      <c r="E41" s="62"/>
      <c r="F41" s="62"/>
      <c r="G41" s="62"/>
      <c r="H41" s="69">
        <f>SUM(H39:H40)</f>
        <v>0.19441111111111109</v>
      </c>
      <c r="I41" s="68">
        <f>SUM(I39:I40)</f>
        <v>483.2865811111111</v>
      </c>
      <c r="J41" s="16"/>
      <c r="K41" s="16"/>
      <c r="L41" s="55"/>
      <c r="N41" s="55"/>
    </row>
    <row r="42" spans="1:17" ht="15" customHeight="1" x14ac:dyDescent="0.25">
      <c r="A42" s="308" t="s">
        <v>79</v>
      </c>
      <c r="B42" s="308"/>
      <c r="C42" s="308"/>
      <c r="D42" s="308"/>
      <c r="E42" s="308"/>
      <c r="F42" s="308"/>
      <c r="G42" s="308"/>
      <c r="H42" s="308"/>
      <c r="I42" s="308"/>
      <c r="J42" s="16"/>
      <c r="K42" s="16"/>
      <c r="L42" s="55"/>
    </row>
    <row r="43" spans="1:17" ht="15" customHeight="1" x14ac:dyDescent="0.25">
      <c r="A43" s="287" t="s">
        <v>80</v>
      </c>
      <c r="B43" s="287"/>
      <c r="C43" s="287"/>
      <c r="D43" s="287"/>
      <c r="E43" s="287"/>
      <c r="F43" s="287"/>
      <c r="G43" s="287"/>
      <c r="H43" s="287"/>
      <c r="I43" s="287"/>
      <c r="J43" s="16"/>
      <c r="K43" s="16"/>
    </row>
    <row r="44" spans="1:17" ht="15" customHeight="1" x14ac:dyDescent="0.25">
      <c r="A44" s="44" t="s">
        <v>81</v>
      </c>
      <c r="B44" s="287" t="s">
        <v>82</v>
      </c>
      <c r="C44" s="287"/>
      <c r="D44" s="287"/>
      <c r="E44" s="287"/>
      <c r="F44" s="287"/>
      <c r="G44" s="287"/>
      <c r="H44" s="44" t="s">
        <v>75</v>
      </c>
      <c r="I44" s="47" t="s">
        <v>56</v>
      </c>
      <c r="J44" s="16"/>
      <c r="K44" s="16"/>
      <c r="N44" s="55"/>
    </row>
    <row r="45" spans="1:17" ht="15" customHeight="1" x14ac:dyDescent="0.25">
      <c r="A45" s="27" t="s">
        <v>34</v>
      </c>
      <c r="B45" s="265" t="s">
        <v>83</v>
      </c>
      <c r="C45" s="265"/>
      <c r="D45" s="265"/>
      <c r="E45" s="265"/>
      <c r="F45" s="265"/>
      <c r="G45" s="265"/>
      <c r="H45" s="35">
        <v>0.2</v>
      </c>
      <c r="I45" s="36">
        <f>($H$34+$I$41)*H45</f>
        <v>593.83731622222228</v>
      </c>
      <c r="J45" s="16"/>
      <c r="K45" s="16"/>
      <c r="P45" s="57"/>
    </row>
    <row r="46" spans="1:17" ht="15" customHeight="1" x14ac:dyDescent="0.25">
      <c r="A46" s="27" t="s">
        <v>36</v>
      </c>
      <c r="B46" s="265" t="s">
        <v>84</v>
      </c>
      <c r="C46" s="265"/>
      <c r="D46" s="265"/>
      <c r="E46" s="265"/>
      <c r="F46" s="265"/>
      <c r="G46" s="265"/>
      <c r="H46" s="35">
        <v>2.5000000000000001E-2</v>
      </c>
      <c r="I46" s="36">
        <f t="shared" ref="I46:I52" si="0">($H$34+$I$41)*H46</f>
        <v>74.229664527777786</v>
      </c>
      <c r="J46" s="16"/>
      <c r="K46" s="16"/>
      <c r="O46" s="55"/>
    </row>
    <row r="47" spans="1:17" ht="15" customHeight="1" x14ac:dyDescent="0.25">
      <c r="A47" s="37" t="s">
        <v>39</v>
      </c>
      <c r="B47" s="265" t="s">
        <v>85</v>
      </c>
      <c r="C47" s="265"/>
      <c r="D47" s="265"/>
      <c r="E47" s="265"/>
      <c r="F47" s="265"/>
      <c r="G47" s="265"/>
      <c r="H47" s="205">
        <v>0.03</v>
      </c>
      <c r="I47" s="36">
        <f t="shared" si="0"/>
        <v>89.075597433333328</v>
      </c>
      <c r="J47" s="16"/>
      <c r="K47" s="16"/>
      <c r="L47" s="55"/>
    </row>
    <row r="48" spans="1:17" ht="15" customHeight="1" x14ac:dyDescent="0.25">
      <c r="A48" s="37" t="s">
        <v>41</v>
      </c>
      <c r="B48" s="265" t="s">
        <v>86</v>
      </c>
      <c r="C48" s="265"/>
      <c r="D48" s="265"/>
      <c r="E48" s="265"/>
      <c r="F48" s="265"/>
      <c r="G48" s="265"/>
      <c r="H48" s="35">
        <v>1.4999999999999999E-2</v>
      </c>
      <c r="I48" s="36">
        <f>($H$34+$I$41)*H48</f>
        <v>44.537798716666664</v>
      </c>
      <c r="J48" s="16"/>
      <c r="K48" s="16"/>
      <c r="L48" s="55"/>
    </row>
    <row r="49" spans="1:15" ht="15" customHeight="1" x14ac:dyDescent="0.25">
      <c r="A49" s="27" t="s">
        <v>64</v>
      </c>
      <c r="B49" s="265" t="s">
        <v>87</v>
      </c>
      <c r="C49" s="265"/>
      <c r="D49" s="265"/>
      <c r="E49" s="265"/>
      <c r="F49" s="265"/>
      <c r="G49" s="265"/>
      <c r="H49" s="53">
        <v>0.01</v>
      </c>
      <c r="I49" s="36">
        <f t="shared" si="0"/>
        <v>29.691865811111111</v>
      </c>
      <c r="J49" s="16"/>
      <c r="K49" s="16"/>
    </row>
    <row r="50" spans="1:15" ht="15" customHeight="1" x14ac:dyDescent="0.25">
      <c r="A50" s="27" t="s">
        <v>66</v>
      </c>
      <c r="B50" s="265" t="s">
        <v>88</v>
      </c>
      <c r="C50" s="265"/>
      <c r="D50" s="265"/>
      <c r="E50" s="265"/>
      <c r="F50" s="265"/>
      <c r="G50" s="265"/>
      <c r="H50" s="35">
        <v>6.0000000000000001E-3</v>
      </c>
      <c r="I50" s="36">
        <f t="shared" si="0"/>
        <v>17.815119486666667</v>
      </c>
      <c r="J50" s="16"/>
      <c r="K50" s="16"/>
    </row>
    <row r="51" spans="1:15" ht="15" customHeight="1" x14ac:dyDescent="0.25">
      <c r="A51" s="27" t="s">
        <v>68</v>
      </c>
      <c r="B51" s="265" t="s">
        <v>89</v>
      </c>
      <c r="C51" s="265"/>
      <c r="D51" s="265"/>
      <c r="E51" s="265"/>
      <c r="F51" s="265"/>
      <c r="G51" s="265"/>
      <c r="H51" s="35">
        <v>2E-3</v>
      </c>
      <c r="I51" s="36">
        <f t="shared" si="0"/>
        <v>5.9383731622222227</v>
      </c>
      <c r="J51" s="16"/>
      <c r="K51" s="16"/>
    </row>
    <row r="52" spans="1:15" ht="15" customHeight="1" x14ac:dyDescent="0.25">
      <c r="A52" s="27" t="s">
        <v>90</v>
      </c>
      <c r="B52" s="265" t="s">
        <v>91</v>
      </c>
      <c r="C52" s="265"/>
      <c r="D52" s="265"/>
      <c r="E52" s="265"/>
      <c r="F52" s="265"/>
      <c r="G52" s="265"/>
      <c r="H52" s="53">
        <v>0.08</v>
      </c>
      <c r="I52" s="36">
        <f t="shared" si="0"/>
        <v>237.53492648888889</v>
      </c>
      <c r="J52" s="16"/>
      <c r="K52" s="16"/>
    </row>
    <row r="53" spans="1:15" ht="15" customHeight="1" x14ac:dyDescent="0.25">
      <c r="A53" s="278" t="s">
        <v>28</v>
      </c>
      <c r="B53" s="278"/>
      <c r="C53" s="278"/>
      <c r="D53" s="278"/>
      <c r="E53" s="278"/>
      <c r="F53" s="278"/>
      <c r="G53" s="278"/>
      <c r="H53" s="49">
        <f>SUM(H45:H52)</f>
        <v>0.36800000000000005</v>
      </c>
      <c r="I53" s="48">
        <f>SUM(I45:I52)</f>
        <v>1092.6606618488888</v>
      </c>
      <c r="J53" s="16"/>
      <c r="K53" s="16"/>
    </row>
    <row r="54" spans="1:15" ht="15" customHeight="1" x14ac:dyDescent="0.25">
      <c r="A54" s="308"/>
      <c r="B54" s="308"/>
      <c r="C54" s="308"/>
      <c r="D54" s="308"/>
      <c r="E54" s="308"/>
      <c r="F54" s="308"/>
      <c r="G54" s="308"/>
      <c r="H54" s="308"/>
      <c r="I54" s="308"/>
      <c r="J54" s="16"/>
      <c r="K54" s="16"/>
    </row>
    <row r="55" spans="1:15" ht="15" customHeight="1" x14ac:dyDescent="0.25">
      <c r="A55" s="311" t="s">
        <v>92</v>
      </c>
      <c r="B55" s="312"/>
      <c r="C55" s="312"/>
      <c r="D55" s="312"/>
      <c r="E55" s="312"/>
      <c r="F55" s="312"/>
      <c r="G55" s="312"/>
      <c r="H55" s="312"/>
      <c r="I55" s="313"/>
      <c r="J55" s="16"/>
      <c r="K55" s="16"/>
    </row>
    <row r="56" spans="1:15" ht="15" customHeight="1" x14ac:dyDescent="0.25">
      <c r="A56" s="44" t="s">
        <v>93</v>
      </c>
      <c r="B56" s="287" t="s">
        <v>94</v>
      </c>
      <c r="C56" s="287"/>
      <c r="D56" s="287"/>
      <c r="E56" s="287"/>
      <c r="F56" s="287"/>
      <c r="G56" s="287"/>
      <c r="H56" s="278" t="s">
        <v>56</v>
      </c>
      <c r="I56" s="278"/>
      <c r="J56" s="16"/>
      <c r="K56" s="16"/>
    </row>
    <row r="57" spans="1:15" ht="15" customHeight="1" x14ac:dyDescent="0.25">
      <c r="A57" s="314" t="s">
        <v>34</v>
      </c>
      <c r="B57" s="314" t="s">
        <v>95</v>
      </c>
      <c r="C57" s="27" t="s">
        <v>96</v>
      </c>
      <c r="D57" s="27" t="s">
        <v>97</v>
      </c>
      <c r="E57" s="27" t="s">
        <v>98</v>
      </c>
      <c r="F57" s="27" t="s">
        <v>99</v>
      </c>
      <c r="G57" s="27" t="s">
        <v>100</v>
      </c>
      <c r="H57" s="316">
        <f>D58*E58*F58</f>
        <v>261.8</v>
      </c>
      <c r="I57" s="317"/>
      <c r="J57" s="16"/>
      <c r="K57" s="16"/>
    </row>
    <row r="58" spans="1:15" ht="15" customHeight="1" x14ac:dyDescent="0.25">
      <c r="A58" s="315"/>
      <c r="B58" s="315"/>
      <c r="C58" s="27" t="s">
        <v>60</v>
      </c>
      <c r="D58" s="33">
        <v>5.95</v>
      </c>
      <c r="E58" s="27">
        <v>2</v>
      </c>
      <c r="F58" s="27">
        <v>22</v>
      </c>
      <c r="G58" s="33">
        <f>H27*0.06</f>
        <v>149.154</v>
      </c>
      <c r="H58" s="318">
        <f>IF(C58="N",0,IF(D58*E58*F58-(H27*6%)&lt;0,0,D58*E58*F58-(H27*6%)))</f>
        <v>112.64600000000002</v>
      </c>
      <c r="I58" s="319"/>
      <c r="J58" s="16"/>
      <c r="K58" s="16"/>
    </row>
    <row r="59" spans="1:15" ht="15" customHeight="1" x14ac:dyDescent="0.25">
      <c r="A59" s="314" t="s">
        <v>36</v>
      </c>
      <c r="B59" s="328" t="s">
        <v>101</v>
      </c>
      <c r="C59" s="329"/>
      <c r="D59" s="27" t="s">
        <v>96</v>
      </c>
      <c r="E59" s="27" t="s">
        <v>97</v>
      </c>
      <c r="F59" s="27" t="s">
        <v>99</v>
      </c>
      <c r="G59" s="27" t="s">
        <v>100</v>
      </c>
      <c r="H59" s="332">
        <f>IF(D60="N",0,(E60*F60)-G60)</f>
        <v>465.3</v>
      </c>
      <c r="I59" s="333"/>
      <c r="J59" s="16"/>
      <c r="K59" s="16"/>
      <c r="O59" s="55"/>
    </row>
    <row r="60" spans="1:15" ht="15" customHeight="1" x14ac:dyDescent="0.25">
      <c r="A60" s="315"/>
      <c r="B60" s="330"/>
      <c r="C60" s="331"/>
      <c r="D60" s="27" t="s">
        <v>60</v>
      </c>
      <c r="E60" s="206">
        <v>23.5</v>
      </c>
      <c r="F60" s="27">
        <v>22</v>
      </c>
      <c r="G60" s="33">
        <f>E60*F60*0.1</f>
        <v>51.7</v>
      </c>
      <c r="H60" s="334"/>
      <c r="I60" s="335"/>
      <c r="J60" s="16"/>
      <c r="K60" s="16"/>
      <c r="O60" s="55"/>
    </row>
    <row r="61" spans="1:15" ht="15" customHeight="1" x14ac:dyDescent="0.25">
      <c r="A61" s="54" t="s">
        <v>39</v>
      </c>
      <c r="B61" s="367" t="s">
        <v>102</v>
      </c>
      <c r="C61" s="368"/>
      <c r="D61" s="368"/>
      <c r="E61" s="368"/>
      <c r="F61" s="368"/>
      <c r="G61" s="369"/>
      <c r="H61" s="323">
        <v>0</v>
      </c>
      <c r="I61" s="324"/>
      <c r="J61" s="16"/>
      <c r="K61" s="16"/>
      <c r="O61" s="55"/>
    </row>
    <row r="62" spans="1:15" ht="15" customHeight="1" x14ac:dyDescent="0.25">
      <c r="A62" s="54" t="s">
        <v>41</v>
      </c>
      <c r="B62" s="367" t="s">
        <v>103</v>
      </c>
      <c r="C62" s="368"/>
      <c r="D62" s="368"/>
      <c r="E62" s="368"/>
      <c r="F62" s="368"/>
      <c r="G62" s="369"/>
      <c r="H62" s="323">
        <v>0</v>
      </c>
      <c r="I62" s="324"/>
      <c r="J62" s="16"/>
      <c r="K62" s="16"/>
      <c r="O62" s="55"/>
    </row>
    <row r="63" spans="1:15" ht="15" customHeight="1" x14ac:dyDescent="0.25">
      <c r="A63" s="54" t="s">
        <v>64</v>
      </c>
      <c r="B63" s="97" t="s">
        <v>104</v>
      </c>
      <c r="C63" s="98"/>
      <c r="D63" s="98"/>
      <c r="E63" s="98"/>
      <c r="F63" s="98"/>
      <c r="G63" s="99"/>
      <c r="H63" s="325">
        <v>20.149999999999999</v>
      </c>
      <c r="I63" s="326"/>
      <c r="J63" s="16"/>
      <c r="K63" s="16"/>
      <c r="O63" s="55"/>
    </row>
    <row r="64" spans="1:15" ht="15" customHeight="1" x14ac:dyDescent="0.25">
      <c r="A64" s="278" t="s">
        <v>78</v>
      </c>
      <c r="B64" s="278"/>
      <c r="C64" s="278"/>
      <c r="D64" s="278"/>
      <c r="E64" s="278"/>
      <c r="F64" s="278"/>
      <c r="G64" s="278"/>
      <c r="H64" s="327">
        <f>SUM(H58:I63)</f>
        <v>598.096</v>
      </c>
      <c r="I64" s="327"/>
      <c r="J64" s="16"/>
      <c r="K64" s="16"/>
    </row>
    <row r="65" spans="1:15" ht="15" customHeight="1" x14ac:dyDescent="0.25">
      <c r="A65" s="269"/>
      <c r="B65" s="269"/>
      <c r="C65" s="269"/>
      <c r="D65" s="269"/>
      <c r="E65" s="269"/>
      <c r="F65" s="269"/>
      <c r="G65" s="269"/>
      <c r="H65" s="269"/>
      <c r="I65" s="269"/>
      <c r="J65" s="16"/>
      <c r="K65" s="16"/>
    </row>
    <row r="66" spans="1:15" ht="15" customHeight="1" x14ac:dyDescent="0.25">
      <c r="A66" s="336" t="s">
        <v>105</v>
      </c>
      <c r="B66" s="336"/>
      <c r="C66" s="336"/>
      <c r="D66" s="336"/>
      <c r="E66" s="336"/>
      <c r="F66" s="336"/>
      <c r="G66" s="336"/>
      <c r="H66" s="336"/>
      <c r="I66" s="336"/>
      <c r="J66" s="16"/>
      <c r="K66" s="16"/>
      <c r="N66" s="56"/>
    </row>
    <row r="67" spans="1:15" ht="15" customHeight="1" x14ac:dyDescent="0.25">
      <c r="A67" s="337"/>
      <c r="B67" s="337"/>
      <c r="C67" s="337"/>
      <c r="D67" s="337"/>
      <c r="E67" s="337"/>
      <c r="F67" s="337"/>
      <c r="G67" s="337"/>
      <c r="H67" s="337"/>
      <c r="I67" s="337"/>
      <c r="J67" s="16"/>
      <c r="K67" s="16"/>
      <c r="N67" s="55"/>
    </row>
    <row r="68" spans="1:15" ht="15" customHeight="1" x14ac:dyDescent="0.25">
      <c r="A68" s="43">
        <v>2</v>
      </c>
      <c r="B68" s="338" t="s">
        <v>106</v>
      </c>
      <c r="C68" s="338"/>
      <c r="D68" s="338"/>
      <c r="E68" s="338"/>
      <c r="F68" s="338"/>
      <c r="G68" s="338"/>
      <c r="H68" s="253" t="s">
        <v>56</v>
      </c>
      <c r="I68" s="253"/>
      <c r="J68" s="16"/>
      <c r="K68" s="16"/>
    </row>
    <row r="69" spans="1:15" ht="15" customHeight="1" x14ac:dyDescent="0.25">
      <c r="A69" s="28" t="s">
        <v>73</v>
      </c>
      <c r="B69" s="252" t="s">
        <v>107</v>
      </c>
      <c r="C69" s="252"/>
      <c r="D69" s="252"/>
      <c r="E69" s="252"/>
      <c r="F69" s="252"/>
      <c r="G69" s="252"/>
      <c r="H69" s="255">
        <f>I41</f>
        <v>483.2865811111111</v>
      </c>
      <c r="I69" s="255"/>
      <c r="J69" s="16"/>
      <c r="K69" s="18"/>
      <c r="L69" s="15"/>
      <c r="M69" s="15"/>
      <c r="N69" s="15"/>
      <c r="O69" s="15"/>
    </row>
    <row r="70" spans="1:15" ht="15" customHeight="1" x14ac:dyDescent="0.25">
      <c r="A70" s="28" t="s">
        <v>81</v>
      </c>
      <c r="B70" s="252" t="s">
        <v>82</v>
      </c>
      <c r="C70" s="252"/>
      <c r="D70" s="252"/>
      <c r="E70" s="252"/>
      <c r="F70" s="252"/>
      <c r="G70" s="252"/>
      <c r="H70" s="255">
        <f>I53</f>
        <v>1092.6606618488888</v>
      </c>
      <c r="I70" s="255"/>
      <c r="J70" s="16"/>
      <c r="K70" s="16"/>
    </row>
    <row r="71" spans="1:15" ht="15" customHeight="1" x14ac:dyDescent="0.25">
      <c r="A71" s="28" t="s">
        <v>93</v>
      </c>
      <c r="B71" s="252" t="s">
        <v>94</v>
      </c>
      <c r="C71" s="252"/>
      <c r="D71" s="252"/>
      <c r="E71" s="252"/>
      <c r="F71" s="252"/>
      <c r="G71" s="252"/>
      <c r="H71" s="255">
        <f>H64</f>
        <v>598.096</v>
      </c>
      <c r="I71" s="255"/>
      <c r="J71" s="16"/>
      <c r="K71" s="16"/>
    </row>
    <row r="72" spans="1:15" ht="15" customHeight="1" x14ac:dyDescent="0.25">
      <c r="A72" s="278" t="s">
        <v>78</v>
      </c>
      <c r="B72" s="278"/>
      <c r="C72" s="278"/>
      <c r="D72" s="278"/>
      <c r="E72" s="278"/>
      <c r="F72" s="278"/>
      <c r="G72" s="278"/>
      <c r="H72" s="327">
        <f>SUM(H69:I71)</f>
        <v>2174.04324296</v>
      </c>
      <c r="I72" s="327"/>
      <c r="J72" s="16"/>
      <c r="K72" s="16"/>
    </row>
    <row r="73" spans="1:15" ht="15" customHeight="1" x14ac:dyDescent="0.25">
      <c r="A73" s="339"/>
      <c r="B73" s="339"/>
      <c r="C73" s="339"/>
      <c r="D73" s="339"/>
      <c r="E73" s="339"/>
      <c r="F73" s="339"/>
      <c r="G73" s="339"/>
      <c r="H73" s="339"/>
      <c r="I73" s="339"/>
      <c r="J73" s="16"/>
      <c r="K73" s="16"/>
    </row>
    <row r="74" spans="1:15" ht="15" customHeight="1" x14ac:dyDescent="0.25">
      <c r="A74" s="284" t="s">
        <v>108</v>
      </c>
      <c r="B74" s="285"/>
      <c r="C74" s="285"/>
      <c r="D74" s="285"/>
      <c r="E74" s="285"/>
      <c r="F74" s="285"/>
      <c r="G74" s="285"/>
      <c r="H74" s="285"/>
      <c r="I74" s="286"/>
      <c r="J74" s="16"/>
      <c r="K74" s="16"/>
    </row>
    <row r="75" spans="1:15" ht="15" customHeight="1" x14ac:dyDescent="0.25">
      <c r="A75" s="44">
        <v>3</v>
      </c>
      <c r="B75" s="63" t="s">
        <v>109</v>
      </c>
      <c r="C75" s="62"/>
      <c r="D75" s="62"/>
      <c r="E75" s="62"/>
      <c r="F75" s="62"/>
      <c r="G75" s="62"/>
      <c r="H75" s="44" t="s">
        <v>75</v>
      </c>
      <c r="I75" s="47" t="s">
        <v>56</v>
      </c>
      <c r="J75" s="16"/>
      <c r="K75" s="16"/>
    </row>
    <row r="76" spans="1:15" ht="15" customHeight="1" x14ac:dyDescent="0.25">
      <c r="A76" s="27" t="s">
        <v>34</v>
      </c>
      <c r="B76" s="65" t="s">
        <v>110</v>
      </c>
      <c r="C76" s="66"/>
      <c r="D76" s="66"/>
      <c r="E76" s="66"/>
      <c r="F76" s="66"/>
      <c r="G76" s="66"/>
      <c r="H76" s="207">
        <f>0.05*(1+(1/12+1/12+1/36))/12</f>
        <v>4.9768518518518521E-3</v>
      </c>
      <c r="I76" s="36">
        <f>H76*$H$34</f>
        <v>12.371956018518519</v>
      </c>
      <c r="J76" s="355"/>
      <c r="K76" s="16"/>
    </row>
    <row r="77" spans="1:15" ht="15" customHeight="1" x14ac:dyDescent="0.25">
      <c r="A77" s="27" t="s">
        <v>36</v>
      </c>
      <c r="B77" s="65" t="s">
        <v>111</v>
      </c>
      <c r="C77" s="66"/>
      <c r="D77" s="66"/>
      <c r="E77" s="66"/>
      <c r="F77" s="66"/>
      <c r="G77" s="66"/>
      <c r="H77" s="207">
        <f>H76*0.08</f>
        <v>3.9814814814814818E-4</v>
      </c>
      <c r="I77" s="36">
        <f t="shared" ref="I77:I81" si="1">H77*$H$34</f>
        <v>0.98975648148148154</v>
      </c>
      <c r="J77" s="355"/>
      <c r="K77" s="16"/>
      <c r="L77" s="55"/>
    </row>
    <row r="78" spans="1:15" ht="15" customHeight="1" x14ac:dyDescent="0.25">
      <c r="A78" s="27" t="s">
        <v>39</v>
      </c>
      <c r="B78" s="65" t="s">
        <v>112</v>
      </c>
      <c r="C78" s="66"/>
      <c r="D78" s="66"/>
      <c r="E78" s="66"/>
      <c r="F78" s="66"/>
      <c r="G78" s="66"/>
      <c r="H78" s="207">
        <f>0.4*0.08*0.05</f>
        <v>1.6000000000000001E-3</v>
      </c>
      <c r="I78" s="36">
        <f t="shared" si="1"/>
        <v>3.9774400000000005</v>
      </c>
      <c r="J78" s="355"/>
      <c r="K78" s="16"/>
    </row>
    <row r="79" spans="1:15" ht="15" customHeight="1" x14ac:dyDescent="0.25">
      <c r="A79" s="27" t="s">
        <v>41</v>
      </c>
      <c r="B79" s="65" t="s">
        <v>113</v>
      </c>
      <c r="C79" s="66"/>
      <c r="D79" s="66"/>
      <c r="E79" s="66"/>
      <c r="F79" s="66"/>
      <c r="G79" s="66"/>
      <c r="H79" s="207">
        <f>7/30/12</f>
        <v>1.9444444444444445E-2</v>
      </c>
      <c r="I79" s="36">
        <f t="shared" si="1"/>
        <v>48.336944444444448</v>
      </c>
      <c r="J79" s="355"/>
      <c r="K79" s="16"/>
    </row>
    <row r="80" spans="1:15" ht="15" customHeight="1" x14ac:dyDescent="0.25">
      <c r="A80" s="27" t="s">
        <v>64</v>
      </c>
      <c r="B80" s="65" t="s">
        <v>114</v>
      </c>
      <c r="C80" s="66"/>
      <c r="D80" s="66"/>
      <c r="E80" s="66"/>
      <c r="F80" s="66"/>
      <c r="G80" s="66"/>
      <c r="H80" s="207">
        <f>H53*H79</f>
        <v>7.1555555555555565E-3</v>
      </c>
      <c r="I80" s="36">
        <f t="shared" si="1"/>
        <v>17.787995555555558</v>
      </c>
      <c r="J80" s="355"/>
      <c r="K80" s="16"/>
    </row>
    <row r="81" spans="1:15" ht="15" customHeight="1" x14ac:dyDescent="0.25">
      <c r="A81" s="27" t="s">
        <v>66</v>
      </c>
      <c r="B81" s="65" t="s">
        <v>116</v>
      </c>
      <c r="C81" s="66"/>
      <c r="D81" s="66"/>
      <c r="E81" s="66"/>
      <c r="F81" s="66"/>
      <c r="G81" s="66"/>
      <c r="H81" s="207">
        <f>0.4*0.08</f>
        <v>3.2000000000000001E-2</v>
      </c>
      <c r="I81" s="36">
        <f t="shared" si="1"/>
        <v>79.5488</v>
      </c>
      <c r="J81" s="355"/>
      <c r="K81" s="16"/>
    </row>
    <row r="82" spans="1:15" ht="15" customHeight="1" x14ac:dyDescent="0.25">
      <c r="A82" s="311" t="s">
        <v>78</v>
      </c>
      <c r="B82" s="312"/>
      <c r="C82" s="312"/>
      <c r="D82" s="312"/>
      <c r="E82" s="312"/>
      <c r="F82" s="312"/>
      <c r="G82" s="313"/>
      <c r="H82" s="327">
        <f>SUM(I76:I81)</f>
        <v>163.01289250000002</v>
      </c>
      <c r="I82" s="327"/>
      <c r="J82" s="16"/>
      <c r="K82" s="16"/>
    </row>
    <row r="83" spans="1:15" ht="15" customHeight="1" x14ac:dyDescent="0.25">
      <c r="A83" s="308"/>
      <c r="B83" s="308"/>
      <c r="C83" s="308"/>
      <c r="D83" s="308"/>
      <c r="E83" s="308"/>
      <c r="F83" s="308"/>
      <c r="G83" s="308"/>
      <c r="H83" s="308"/>
      <c r="I83" s="308"/>
      <c r="J83" s="16"/>
      <c r="K83" s="16"/>
    </row>
    <row r="84" spans="1:15" ht="15" customHeight="1" x14ac:dyDescent="0.25">
      <c r="A84" s="284" t="s">
        <v>117</v>
      </c>
      <c r="B84" s="285"/>
      <c r="C84" s="285"/>
      <c r="D84" s="285"/>
      <c r="E84" s="285"/>
      <c r="F84" s="285"/>
      <c r="G84" s="285"/>
      <c r="H84" s="285"/>
      <c r="I84" s="286"/>
      <c r="J84" s="16"/>
      <c r="K84" s="16"/>
    </row>
    <row r="85" spans="1:15" ht="15" customHeight="1" x14ac:dyDescent="0.25">
      <c r="A85" s="311" t="s">
        <v>118</v>
      </c>
      <c r="B85" s="312"/>
      <c r="C85" s="312"/>
      <c r="D85" s="312"/>
      <c r="E85" s="312"/>
      <c r="F85" s="312"/>
      <c r="G85" s="312"/>
      <c r="H85" s="312"/>
      <c r="I85" s="313"/>
      <c r="J85" s="16"/>
      <c r="K85" s="16"/>
    </row>
    <row r="86" spans="1:15" ht="15" customHeight="1" x14ac:dyDescent="0.25">
      <c r="A86" s="44" t="s">
        <v>119</v>
      </c>
      <c r="B86" s="63" t="s">
        <v>120</v>
      </c>
      <c r="C86" s="62"/>
      <c r="D86" s="62"/>
      <c r="E86" s="62"/>
      <c r="F86" s="62"/>
      <c r="G86" s="62"/>
      <c r="H86" s="44" t="s">
        <v>75</v>
      </c>
      <c r="I86" s="44" t="s">
        <v>56</v>
      </c>
      <c r="J86" s="16"/>
      <c r="K86" s="16"/>
    </row>
    <row r="87" spans="1:15" ht="15" customHeight="1" x14ac:dyDescent="0.25">
      <c r="A87" s="27" t="s">
        <v>34</v>
      </c>
      <c r="B87" s="65" t="s">
        <v>121</v>
      </c>
      <c r="C87" s="66"/>
      <c r="D87" s="66"/>
      <c r="E87" s="66"/>
      <c r="F87" s="66"/>
      <c r="G87" s="66"/>
      <c r="H87" s="58">
        <f>(1/12+1/12+1/36)/12</f>
        <v>1.6203703703703703E-2</v>
      </c>
      <c r="I87" s="34">
        <f>H87*$H$34</f>
        <v>40.280787037037037</v>
      </c>
      <c r="J87" s="16"/>
      <c r="K87" s="16"/>
    </row>
    <row r="88" spans="1:15" ht="15" customHeight="1" x14ac:dyDescent="0.25">
      <c r="A88" s="27" t="s">
        <v>36</v>
      </c>
      <c r="B88" s="65" t="s">
        <v>122</v>
      </c>
      <c r="C88" s="66"/>
      <c r="D88" s="66"/>
      <c r="E88" s="66"/>
      <c r="F88" s="66"/>
      <c r="G88" s="66"/>
      <c r="H88" s="207">
        <f>(5/30/12)</f>
        <v>1.3888888888888888E-2</v>
      </c>
      <c r="I88" s="34">
        <f t="shared" ref="I88:I97" si="2">H88*$H$34</f>
        <v>34.526388888888889</v>
      </c>
      <c r="J88" s="355"/>
      <c r="K88" s="135"/>
      <c r="L88" s="14"/>
      <c r="M88" s="14"/>
      <c r="O88" s="67"/>
    </row>
    <row r="89" spans="1:15" ht="15" customHeight="1" x14ac:dyDescent="0.25">
      <c r="A89" s="27" t="s">
        <v>39</v>
      </c>
      <c r="B89" s="65" t="s">
        <v>123</v>
      </c>
      <c r="C89" s="66"/>
      <c r="D89" s="66"/>
      <c r="E89" s="66"/>
      <c r="F89" s="66"/>
      <c r="G89" s="66"/>
      <c r="H89" s="207">
        <f>0.0162*0.5*(5/30/12)</f>
        <v>1.1249999999999998E-4</v>
      </c>
      <c r="I89" s="34">
        <f t="shared" si="2"/>
        <v>0.27966374999999999</v>
      </c>
      <c r="J89" s="355"/>
      <c r="K89" s="136"/>
    </row>
    <row r="90" spans="1:15" ht="15" customHeight="1" x14ac:dyDescent="0.25">
      <c r="A90" s="27" t="s">
        <v>41</v>
      </c>
      <c r="B90" s="65" t="s">
        <v>124</v>
      </c>
      <c r="C90" s="66"/>
      <c r="D90" s="66"/>
      <c r="E90" s="66"/>
      <c r="F90" s="66"/>
      <c r="G90" s="66"/>
      <c r="H90" s="207">
        <f>(1/12+1/36)*(4/12)*0.5*0.0162</f>
        <v>2.9999999999999997E-4</v>
      </c>
      <c r="I90" s="34">
        <f t="shared" si="2"/>
        <v>0.74576999999999993</v>
      </c>
      <c r="J90" s="355"/>
      <c r="K90" s="16"/>
    </row>
    <row r="91" spans="1:15" ht="15" customHeight="1" x14ac:dyDescent="0.25">
      <c r="A91" s="27" t="s">
        <v>64</v>
      </c>
      <c r="B91" s="65" t="s">
        <v>125</v>
      </c>
      <c r="C91" s="66"/>
      <c r="D91" s="66"/>
      <c r="E91" s="66"/>
      <c r="F91" s="66"/>
      <c r="G91" s="66"/>
      <c r="H91" s="207">
        <f>(7/30/12)</f>
        <v>1.9444444444444445E-2</v>
      </c>
      <c r="I91" s="34">
        <f t="shared" si="2"/>
        <v>48.336944444444448</v>
      </c>
      <c r="J91" s="355"/>
      <c r="K91" s="16"/>
      <c r="M91" s="71"/>
    </row>
    <row r="92" spans="1:15" ht="15" customHeight="1" x14ac:dyDescent="0.25">
      <c r="A92" s="27" t="s">
        <v>66</v>
      </c>
      <c r="B92" s="65" t="s">
        <v>126</v>
      </c>
      <c r="C92" s="66"/>
      <c r="D92" s="66"/>
      <c r="E92" s="66"/>
      <c r="F92" s="66"/>
      <c r="G92" s="66"/>
      <c r="H92" s="207">
        <f>(15/30/12)*0.0122</f>
        <v>5.0833333333333329E-4</v>
      </c>
      <c r="I92" s="34">
        <f t="shared" si="2"/>
        <v>1.2636658333333333</v>
      </c>
      <c r="J92" s="355"/>
      <c r="K92" s="16"/>
    </row>
    <row r="93" spans="1:15" ht="15" customHeight="1" x14ac:dyDescent="0.25">
      <c r="A93" s="27"/>
      <c r="B93" s="65"/>
      <c r="C93" s="66"/>
      <c r="D93" s="66"/>
      <c r="E93" s="66"/>
      <c r="F93" s="66"/>
      <c r="G93" s="66"/>
      <c r="H93" s="58"/>
      <c r="I93" s="34">
        <f t="shared" si="2"/>
        <v>0</v>
      </c>
      <c r="J93" s="16"/>
      <c r="K93" s="16"/>
    </row>
    <row r="94" spans="1:15" ht="15" customHeight="1" x14ac:dyDescent="0.25">
      <c r="A94" s="27"/>
      <c r="B94" s="65"/>
      <c r="C94" s="66"/>
      <c r="D94" s="66"/>
      <c r="E94" s="66"/>
      <c r="F94" s="66"/>
      <c r="G94" s="66"/>
      <c r="H94" s="58"/>
      <c r="I94" s="34">
        <f t="shared" si="2"/>
        <v>0</v>
      </c>
      <c r="J94" s="16"/>
      <c r="K94" s="16"/>
    </row>
    <row r="95" spans="1:15" ht="15" customHeight="1" x14ac:dyDescent="0.25">
      <c r="A95" s="27"/>
      <c r="B95" s="65"/>
      <c r="C95" s="66"/>
      <c r="D95" s="66"/>
      <c r="E95" s="66"/>
      <c r="F95" s="66"/>
      <c r="G95" s="66"/>
      <c r="H95" s="58"/>
      <c r="I95" s="34">
        <f t="shared" si="2"/>
        <v>0</v>
      </c>
      <c r="J95" s="16"/>
      <c r="K95" s="16"/>
    </row>
    <row r="96" spans="1:15" ht="15" customHeight="1" x14ac:dyDescent="0.25">
      <c r="A96" s="27"/>
      <c r="B96" s="65"/>
      <c r="C96" s="66"/>
      <c r="D96" s="66"/>
      <c r="E96" s="66"/>
      <c r="F96" s="66"/>
      <c r="G96" s="66"/>
      <c r="H96" s="58"/>
      <c r="I96" s="34">
        <f t="shared" si="2"/>
        <v>0</v>
      </c>
      <c r="J96" s="16"/>
      <c r="K96" s="16"/>
    </row>
    <row r="97" spans="1:11" ht="15" customHeight="1" x14ac:dyDescent="0.25">
      <c r="A97" s="27"/>
      <c r="B97" s="65"/>
      <c r="C97" s="66"/>
      <c r="D97" s="66"/>
      <c r="E97" s="66"/>
      <c r="F97" s="66"/>
      <c r="G97" s="66"/>
      <c r="H97" s="58"/>
      <c r="I97" s="34">
        <f t="shared" si="2"/>
        <v>0</v>
      </c>
      <c r="J97" s="16"/>
      <c r="K97" s="16"/>
    </row>
    <row r="98" spans="1:11" ht="15" customHeight="1" x14ac:dyDescent="0.25">
      <c r="A98" s="348" t="s">
        <v>128</v>
      </c>
      <c r="B98" s="349"/>
      <c r="C98" s="349"/>
      <c r="D98" s="349"/>
      <c r="E98" s="349"/>
      <c r="F98" s="349"/>
      <c r="G98" s="350"/>
      <c r="H98" s="70">
        <f>SUM(H87:H97)</f>
        <v>5.0457870370370375E-2</v>
      </c>
      <c r="I98" s="34"/>
      <c r="J98" s="16"/>
      <c r="K98" s="16"/>
    </row>
    <row r="99" spans="1:11" ht="15" customHeight="1" x14ac:dyDescent="0.25">
      <c r="A99" s="27"/>
      <c r="B99" s="163"/>
      <c r="C99" s="121"/>
      <c r="D99" s="121"/>
      <c r="E99" s="121"/>
      <c r="F99" s="121"/>
      <c r="G99" s="121"/>
      <c r="H99" s="58"/>
      <c r="I99" s="34"/>
      <c r="J99" s="16"/>
      <c r="K99" s="16"/>
    </row>
    <row r="100" spans="1:11" ht="15" customHeight="1" x14ac:dyDescent="0.25">
      <c r="A100" s="27" t="s">
        <v>129</v>
      </c>
      <c r="B100" s="120" t="s">
        <v>167</v>
      </c>
      <c r="C100" s="121"/>
      <c r="D100" s="121"/>
      <c r="E100" s="121"/>
      <c r="F100" s="121"/>
      <c r="G100" s="121"/>
      <c r="H100" s="58">
        <f>H53</f>
        <v>0.36800000000000005</v>
      </c>
      <c r="I100" s="34">
        <f>H100*SUM(I87:I90)</f>
        <v>27.906400360740736</v>
      </c>
      <c r="J100" s="16"/>
      <c r="K100" s="16"/>
    </row>
    <row r="101" spans="1:11" ht="15" customHeight="1" x14ac:dyDescent="0.25">
      <c r="A101" s="348" t="s">
        <v>78</v>
      </c>
      <c r="B101" s="349"/>
      <c r="C101" s="349"/>
      <c r="D101" s="349"/>
      <c r="E101" s="349"/>
      <c r="F101" s="349"/>
      <c r="G101" s="350"/>
      <c r="H101" s="46">
        <f>H98+H99+H100</f>
        <v>0.41845787037037041</v>
      </c>
      <c r="I101" s="45">
        <f>SUM(I87:I97,I99:I100)</f>
        <v>153.33962031444443</v>
      </c>
      <c r="J101" s="16"/>
      <c r="K101" s="16"/>
    </row>
    <row r="102" spans="1:11" ht="15" customHeight="1" x14ac:dyDescent="0.25">
      <c r="A102" s="269"/>
      <c r="B102" s="269"/>
      <c r="C102" s="269"/>
      <c r="D102" s="269"/>
      <c r="E102" s="269"/>
      <c r="F102" s="269"/>
      <c r="G102" s="269"/>
      <c r="H102" s="269"/>
      <c r="I102" s="269"/>
      <c r="J102" s="16"/>
      <c r="K102" s="16"/>
    </row>
    <row r="103" spans="1:11" ht="15" customHeight="1" x14ac:dyDescent="0.25">
      <c r="A103" s="336" t="s">
        <v>131</v>
      </c>
      <c r="B103" s="336"/>
      <c r="C103" s="336"/>
      <c r="D103" s="336"/>
      <c r="E103" s="336"/>
      <c r="F103" s="336"/>
      <c r="G103" s="336"/>
      <c r="H103" s="336"/>
      <c r="I103" s="336"/>
      <c r="J103" s="16"/>
      <c r="K103" s="16"/>
    </row>
    <row r="104" spans="1:11" ht="15" customHeight="1" x14ac:dyDescent="0.25">
      <c r="A104" s="337"/>
      <c r="B104" s="337"/>
      <c r="C104" s="337"/>
      <c r="D104" s="337"/>
      <c r="E104" s="337"/>
      <c r="F104" s="337"/>
      <c r="G104" s="337"/>
      <c r="H104" s="337"/>
      <c r="I104" s="337"/>
      <c r="J104" s="16"/>
      <c r="K104" s="16"/>
    </row>
    <row r="105" spans="1:11" ht="15" customHeight="1" x14ac:dyDescent="0.25">
      <c r="A105" s="43">
        <v>4</v>
      </c>
      <c r="B105" s="128" t="s">
        <v>106</v>
      </c>
      <c r="C105" s="129"/>
      <c r="D105" s="129"/>
      <c r="E105" s="129"/>
      <c r="F105" s="129"/>
      <c r="G105" s="129"/>
      <c r="H105" s="253" t="s">
        <v>56</v>
      </c>
      <c r="I105" s="253"/>
      <c r="J105" s="16"/>
      <c r="K105" s="16"/>
    </row>
    <row r="106" spans="1:11" ht="15" customHeight="1" x14ac:dyDescent="0.25">
      <c r="A106" s="28" t="s">
        <v>119</v>
      </c>
      <c r="B106" s="126" t="s">
        <v>132</v>
      </c>
      <c r="C106" s="127"/>
      <c r="D106" s="127"/>
      <c r="E106" s="127"/>
      <c r="F106" s="127"/>
      <c r="G106" s="127"/>
      <c r="H106" s="255">
        <f>I101</f>
        <v>153.33962031444443</v>
      </c>
      <c r="I106" s="255"/>
      <c r="J106" s="16"/>
      <c r="K106" s="16"/>
    </row>
    <row r="107" spans="1:11" ht="15" customHeight="1" x14ac:dyDescent="0.25">
      <c r="A107" s="63" t="s">
        <v>78</v>
      </c>
      <c r="B107" s="62"/>
      <c r="C107" s="62"/>
      <c r="D107" s="62"/>
      <c r="E107" s="62"/>
      <c r="F107" s="62"/>
      <c r="G107" s="62"/>
      <c r="H107" s="327">
        <f>SUM(H106:I106)</f>
        <v>153.33962031444443</v>
      </c>
      <c r="I107" s="327"/>
      <c r="J107" s="16"/>
      <c r="K107" s="16"/>
    </row>
    <row r="108" spans="1:11" ht="15" customHeight="1" x14ac:dyDescent="0.25">
      <c r="A108" s="339"/>
      <c r="B108" s="339"/>
      <c r="C108" s="339"/>
      <c r="D108" s="339"/>
      <c r="E108" s="339"/>
      <c r="F108" s="339"/>
      <c r="G108" s="339"/>
      <c r="H108" s="339"/>
      <c r="I108" s="339"/>
      <c r="J108" s="16"/>
      <c r="K108" s="16"/>
    </row>
    <row r="109" spans="1:11" ht="15" customHeight="1" x14ac:dyDescent="0.25">
      <c r="A109" s="284" t="s">
        <v>133</v>
      </c>
      <c r="B109" s="285"/>
      <c r="C109" s="285"/>
      <c r="D109" s="285"/>
      <c r="E109" s="285"/>
      <c r="F109" s="285"/>
      <c r="G109" s="285"/>
      <c r="H109" s="285"/>
      <c r="I109" s="286"/>
      <c r="J109" s="16"/>
      <c r="K109" s="16"/>
    </row>
    <row r="110" spans="1:11" ht="15" customHeight="1" x14ac:dyDescent="0.25">
      <c r="A110" s="44">
        <v>5</v>
      </c>
      <c r="B110" s="287" t="s">
        <v>134</v>
      </c>
      <c r="C110" s="287"/>
      <c r="D110" s="287"/>
      <c r="E110" s="287"/>
      <c r="F110" s="287"/>
      <c r="G110" s="287"/>
      <c r="H110" s="278" t="s">
        <v>56</v>
      </c>
      <c r="I110" s="278"/>
      <c r="J110" s="16"/>
      <c r="K110" s="16"/>
    </row>
    <row r="111" spans="1:11" ht="15" customHeight="1" x14ac:dyDescent="0.25">
      <c r="A111" s="28" t="s">
        <v>34</v>
      </c>
      <c r="B111" s="340" t="s">
        <v>135</v>
      </c>
      <c r="C111" s="341"/>
      <c r="D111" s="341"/>
      <c r="E111" s="341"/>
      <c r="F111" s="341"/>
      <c r="G111" s="342"/>
      <c r="H111" s="365">
        <f>Uniformes!J16</f>
        <v>101.43652777777777</v>
      </c>
      <c r="I111" s="366"/>
      <c r="J111" s="16"/>
      <c r="K111" s="16"/>
    </row>
    <row r="112" spans="1:11" ht="15" customHeight="1" x14ac:dyDescent="0.25">
      <c r="A112" s="28" t="s">
        <v>36</v>
      </c>
      <c r="B112" s="345" t="s">
        <v>136</v>
      </c>
      <c r="C112" s="346"/>
      <c r="D112" s="346"/>
      <c r="E112" s="346"/>
      <c r="F112" s="346"/>
      <c r="G112" s="347"/>
      <c r="H112" s="365">
        <f>'Insumos e Equipamentos'!J10</f>
        <v>2.5575688509021846</v>
      </c>
      <c r="I112" s="366"/>
      <c r="J112" s="16"/>
      <c r="K112" s="16"/>
    </row>
    <row r="113" spans="1:12" ht="15" customHeight="1" x14ac:dyDescent="0.25">
      <c r="A113" s="253" t="s">
        <v>28</v>
      </c>
      <c r="B113" s="253"/>
      <c r="C113" s="253"/>
      <c r="D113" s="253"/>
      <c r="E113" s="253"/>
      <c r="F113" s="253"/>
      <c r="G113" s="253"/>
      <c r="H113" s="353">
        <f>SUM(H111:I112)</f>
        <v>103.99409662867996</v>
      </c>
      <c r="I113" s="353"/>
      <c r="J113" s="16"/>
      <c r="K113" s="16"/>
    </row>
    <row r="114" spans="1:12" ht="15" customHeight="1" x14ac:dyDescent="0.25">
      <c r="A114" s="354"/>
      <c r="B114" s="354"/>
      <c r="C114" s="354"/>
      <c r="D114" s="354"/>
      <c r="E114" s="354"/>
      <c r="F114" s="354"/>
      <c r="G114" s="354"/>
      <c r="H114" s="354"/>
      <c r="I114" s="354"/>
      <c r="J114" s="16"/>
      <c r="K114" s="16"/>
    </row>
    <row r="115" spans="1:12" ht="15" customHeight="1" x14ac:dyDescent="0.25">
      <c r="A115" s="284" t="s">
        <v>138</v>
      </c>
      <c r="B115" s="285"/>
      <c r="C115" s="285"/>
      <c r="D115" s="285"/>
      <c r="E115" s="285"/>
      <c r="F115" s="285"/>
      <c r="G115" s="285"/>
      <c r="H115" s="285"/>
      <c r="I115" s="286"/>
      <c r="J115" s="16"/>
      <c r="K115" s="16"/>
    </row>
    <row r="116" spans="1:12" ht="15" customHeight="1" x14ac:dyDescent="0.25">
      <c r="A116" s="43">
        <v>6</v>
      </c>
      <c r="B116" s="338" t="s">
        <v>139</v>
      </c>
      <c r="C116" s="338"/>
      <c r="D116" s="338"/>
      <c r="E116" s="338"/>
      <c r="F116" s="338"/>
      <c r="G116" s="338"/>
      <c r="H116" s="43" t="s">
        <v>75</v>
      </c>
      <c r="I116" s="43" t="s">
        <v>56</v>
      </c>
      <c r="J116" s="16"/>
      <c r="K116" s="16"/>
    </row>
    <row r="117" spans="1:12" ht="15" customHeight="1" x14ac:dyDescent="0.25">
      <c r="A117" s="28" t="s">
        <v>34</v>
      </c>
      <c r="B117" s="252" t="s">
        <v>140</v>
      </c>
      <c r="C117" s="252"/>
      <c r="D117" s="252"/>
      <c r="E117" s="252"/>
      <c r="F117" s="252"/>
      <c r="G117" s="252"/>
      <c r="H117" s="208">
        <v>0.03</v>
      </c>
      <c r="I117" s="39">
        <f>H133*H117</f>
        <v>152.40869557209376</v>
      </c>
      <c r="J117" s="16"/>
      <c r="K117" s="16"/>
      <c r="L117" s="56"/>
    </row>
    <row r="118" spans="1:12" ht="15" customHeight="1" x14ac:dyDescent="0.25">
      <c r="A118" s="28" t="s">
        <v>36</v>
      </c>
      <c r="B118" s="252" t="s">
        <v>141</v>
      </c>
      <c r="C118" s="252"/>
      <c r="D118" s="252"/>
      <c r="E118" s="252"/>
      <c r="F118" s="252"/>
      <c r="G118" s="252"/>
      <c r="H118" s="208">
        <v>6.7900000000000002E-2</v>
      </c>
      <c r="I118" s="39">
        <f>(I117+H133)*H118</f>
        <v>355.3002314075174</v>
      </c>
      <c r="J118" s="16"/>
      <c r="K118" s="16"/>
      <c r="L118" s="55"/>
    </row>
    <row r="119" spans="1:12" ht="15" customHeight="1" x14ac:dyDescent="0.25">
      <c r="A119" s="28" t="s">
        <v>39</v>
      </c>
      <c r="B119" s="252" t="s">
        <v>142</v>
      </c>
      <c r="C119" s="252"/>
      <c r="D119" s="252"/>
      <c r="E119" s="252"/>
      <c r="F119" s="252"/>
      <c r="G119" s="252"/>
      <c r="H119" s="38">
        <f>SUM(H120:H122)</f>
        <v>0.14250000000000002</v>
      </c>
      <c r="I119" s="152">
        <f>((H133+I117+I118)/(1-H119))*H119</f>
        <v>928.61787295864747</v>
      </c>
      <c r="J119" s="16"/>
      <c r="K119" s="16"/>
    </row>
    <row r="120" spans="1:12" ht="15" customHeight="1" x14ac:dyDescent="0.25">
      <c r="A120" s="344" t="s">
        <v>143</v>
      </c>
      <c r="B120" s="344"/>
      <c r="C120" s="351" t="s">
        <v>144</v>
      </c>
      <c r="D120" s="29" t="s">
        <v>145</v>
      </c>
      <c r="E120" s="30"/>
      <c r="F120" s="30"/>
      <c r="G120" s="32"/>
      <c r="H120" s="208">
        <v>1.6500000000000001E-2</v>
      </c>
      <c r="I120" s="152">
        <f>((H133+I117+I118)/(1-H119))*H120</f>
        <v>107.52417476363286</v>
      </c>
      <c r="J120" s="16"/>
      <c r="K120" s="16"/>
    </row>
    <row r="121" spans="1:12" ht="15" customHeight="1" x14ac:dyDescent="0.25">
      <c r="A121" s="344" t="s">
        <v>146</v>
      </c>
      <c r="B121" s="344"/>
      <c r="C121" s="352"/>
      <c r="D121" s="29" t="s">
        <v>147</v>
      </c>
      <c r="E121" s="30"/>
      <c r="F121" s="30"/>
      <c r="G121" s="32"/>
      <c r="H121" s="208">
        <v>7.5999999999999998E-2</v>
      </c>
      <c r="I121" s="152">
        <f>((H133+I117+I118)/(1-H119))*H121</f>
        <v>495.26286557794526</v>
      </c>
      <c r="J121" s="16"/>
      <c r="K121" s="16"/>
    </row>
    <row r="122" spans="1:12" ht="15" customHeight="1" x14ac:dyDescent="0.25">
      <c r="A122" s="344" t="s">
        <v>148</v>
      </c>
      <c r="B122" s="344"/>
      <c r="C122" s="40" t="s">
        <v>149</v>
      </c>
      <c r="D122" s="29" t="s">
        <v>150</v>
      </c>
      <c r="E122" s="30"/>
      <c r="F122" s="30"/>
      <c r="G122" s="32"/>
      <c r="H122" s="38">
        <v>0.05</v>
      </c>
      <c r="I122" s="152">
        <f>((H133+I117+I118)/(1-H119))*H122</f>
        <v>325.83083261706929</v>
      </c>
      <c r="J122" s="16"/>
      <c r="K122" s="16"/>
    </row>
    <row r="123" spans="1:12" ht="15" customHeight="1" x14ac:dyDescent="0.25">
      <c r="A123" s="253" t="s">
        <v>28</v>
      </c>
      <c r="B123" s="253"/>
      <c r="C123" s="253"/>
      <c r="D123" s="253"/>
      <c r="E123" s="253"/>
      <c r="F123" s="253"/>
      <c r="G123" s="253"/>
      <c r="H123" s="42">
        <f>H119+H118+H117</f>
        <v>0.24040000000000003</v>
      </c>
      <c r="I123" s="153">
        <f>SUM(I117:I119)</f>
        <v>1436.3267999382588</v>
      </c>
      <c r="J123" s="16"/>
      <c r="K123" s="16"/>
    </row>
    <row r="124" spans="1:12" ht="15" customHeight="1" x14ac:dyDescent="0.25">
      <c r="A124" s="356"/>
      <c r="B124" s="356"/>
      <c r="C124" s="356"/>
      <c r="D124" s="356"/>
      <c r="E124" s="356"/>
      <c r="F124" s="356"/>
      <c r="G124" s="356"/>
      <c r="H124" s="356"/>
      <c r="I124" s="356"/>
      <c r="J124" s="16"/>
      <c r="K124" s="16"/>
    </row>
    <row r="125" spans="1:12" ht="15" customHeight="1" x14ac:dyDescent="0.25">
      <c r="A125" s="254" t="s">
        <v>151</v>
      </c>
      <c r="B125" s="254"/>
      <c r="C125" s="254"/>
      <c r="D125" s="254"/>
      <c r="E125" s="254"/>
      <c r="F125" s="254"/>
      <c r="G125" s="254"/>
      <c r="H125" s="254"/>
      <c r="I125" s="254"/>
      <c r="J125" s="16"/>
      <c r="K125" s="16"/>
    </row>
    <row r="126" spans="1:12" ht="15" customHeight="1" x14ac:dyDescent="0.25">
      <c r="A126" s="357"/>
      <c r="B126" s="357"/>
      <c r="C126" s="357"/>
      <c r="D126" s="357"/>
      <c r="E126" s="357"/>
      <c r="F126" s="357"/>
      <c r="G126" s="357"/>
      <c r="H126" s="357"/>
      <c r="I126" s="357"/>
      <c r="J126" s="16"/>
      <c r="K126" s="16"/>
    </row>
    <row r="127" spans="1:12" ht="15" customHeight="1" x14ac:dyDescent="0.25">
      <c r="A127" s="253" t="s">
        <v>152</v>
      </c>
      <c r="B127" s="253"/>
      <c r="C127" s="253"/>
      <c r="D127" s="253"/>
      <c r="E127" s="253"/>
      <c r="F127" s="253"/>
      <c r="G127" s="253"/>
      <c r="H127" s="350" t="s">
        <v>56</v>
      </c>
      <c r="I127" s="350"/>
      <c r="J127" s="16"/>
      <c r="K127" s="16"/>
    </row>
    <row r="128" spans="1:12" ht="15" customHeight="1" x14ac:dyDescent="0.25">
      <c r="A128" s="28" t="s">
        <v>34</v>
      </c>
      <c r="B128" s="252" t="s">
        <v>153</v>
      </c>
      <c r="C128" s="252"/>
      <c r="D128" s="252"/>
      <c r="E128" s="252"/>
      <c r="F128" s="252"/>
      <c r="G128" s="252"/>
      <c r="H128" s="255">
        <f>H34</f>
        <v>2485.9</v>
      </c>
      <c r="I128" s="255"/>
      <c r="J128" s="16"/>
      <c r="K128" s="16"/>
    </row>
    <row r="129" spans="1:11" ht="15" customHeight="1" x14ac:dyDescent="0.25">
      <c r="A129" s="28" t="s">
        <v>36</v>
      </c>
      <c r="B129" s="252" t="s">
        <v>154</v>
      </c>
      <c r="C129" s="252"/>
      <c r="D129" s="252"/>
      <c r="E129" s="252"/>
      <c r="F129" s="252"/>
      <c r="G129" s="252"/>
      <c r="H129" s="255">
        <f>H72</f>
        <v>2174.04324296</v>
      </c>
      <c r="I129" s="255"/>
      <c r="J129" s="16"/>
      <c r="K129" s="16"/>
    </row>
    <row r="130" spans="1:11" ht="15" customHeight="1" x14ac:dyDescent="0.25">
      <c r="A130" s="28" t="s">
        <v>39</v>
      </c>
      <c r="B130" s="252" t="s">
        <v>155</v>
      </c>
      <c r="C130" s="252"/>
      <c r="D130" s="252"/>
      <c r="E130" s="252"/>
      <c r="F130" s="252"/>
      <c r="G130" s="252"/>
      <c r="H130" s="255">
        <f>H82</f>
        <v>163.01289250000002</v>
      </c>
      <c r="I130" s="255"/>
      <c r="J130" s="16"/>
      <c r="K130" s="16"/>
    </row>
    <row r="131" spans="1:11" ht="15" customHeight="1" x14ac:dyDescent="0.25">
      <c r="A131" s="28" t="s">
        <v>41</v>
      </c>
      <c r="B131" s="252" t="s">
        <v>156</v>
      </c>
      <c r="C131" s="252"/>
      <c r="D131" s="252"/>
      <c r="E131" s="252"/>
      <c r="F131" s="252"/>
      <c r="G131" s="252"/>
      <c r="H131" s="255">
        <f>I101</f>
        <v>153.33962031444443</v>
      </c>
      <c r="I131" s="255"/>
      <c r="J131" s="16"/>
      <c r="K131" s="16"/>
    </row>
    <row r="132" spans="1:11" ht="15" customHeight="1" x14ac:dyDescent="0.25">
      <c r="A132" s="28" t="s">
        <v>64</v>
      </c>
      <c r="B132" s="252" t="s">
        <v>157</v>
      </c>
      <c r="C132" s="252"/>
      <c r="D132" s="252"/>
      <c r="E132" s="252"/>
      <c r="F132" s="252"/>
      <c r="G132" s="252"/>
      <c r="H132" s="255">
        <f>H113</f>
        <v>103.99409662867996</v>
      </c>
      <c r="I132" s="255"/>
      <c r="J132" s="16"/>
      <c r="K132" s="16"/>
    </row>
    <row r="133" spans="1:11" ht="15" customHeight="1" x14ac:dyDescent="0.25">
      <c r="A133" s="253" t="s">
        <v>158</v>
      </c>
      <c r="B133" s="253"/>
      <c r="C133" s="253"/>
      <c r="D133" s="253"/>
      <c r="E133" s="253"/>
      <c r="F133" s="253"/>
      <c r="G133" s="253"/>
      <c r="H133" s="353">
        <f>SUM(H128:I132)</f>
        <v>5080.2898524031252</v>
      </c>
      <c r="I133" s="353"/>
      <c r="J133" s="16"/>
      <c r="K133" s="16"/>
    </row>
    <row r="134" spans="1:11" ht="15" customHeight="1" x14ac:dyDescent="0.25">
      <c r="A134" s="28" t="s">
        <v>66</v>
      </c>
      <c r="B134" s="252" t="s">
        <v>159</v>
      </c>
      <c r="C134" s="252"/>
      <c r="D134" s="252"/>
      <c r="E134" s="252"/>
      <c r="F134" s="252"/>
      <c r="G134" s="252"/>
      <c r="H134" s="255">
        <f>I123</f>
        <v>1436.3267999382588</v>
      </c>
      <c r="I134" s="255"/>
      <c r="J134" s="16"/>
      <c r="K134" s="16"/>
    </row>
    <row r="135" spans="1:11" ht="15" customHeight="1" x14ac:dyDescent="0.25">
      <c r="A135" s="253" t="s">
        <v>160</v>
      </c>
      <c r="B135" s="253"/>
      <c r="C135" s="253"/>
      <c r="D135" s="253"/>
      <c r="E135" s="253"/>
      <c r="F135" s="253"/>
      <c r="G135" s="253"/>
      <c r="H135" s="251">
        <f>(H133+H134)</f>
        <v>6516.616652341384</v>
      </c>
      <c r="I135" s="251"/>
      <c r="J135" s="16"/>
      <c r="K135" s="16"/>
    </row>
    <row r="136" spans="1:11" ht="15" customHeight="1" x14ac:dyDescent="0.25">
      <c r="A136" s="356"/>
      <c r="B136" s="356"/>
      <c r="C136" s="356"/>
      <c r="D136" s="356"/>
      <c r="E136" s="356"/>
      <c r="F136" s="356"/>
      <c r="G136" s="356"/>
      <c r="H136" s="356"/>
      <c r="I136" s="356"/>
      <c r="J136" s="16"/>
      <c r="K136" s="16"/>
    </row>
    <row r="137" spans="1:11" ht="15" hidden="1" customHeight="1" x14ac:dyDescent="0.25"/>
    <row r="138" spans="1:11" ht="15" hidden="1" customHeight="1" x14ac:dyDescent="0.25"/>
    <row r="139" spans="1:11" ht="15" hidden="1" customHeight="1" x14ac:dyDescent="0.25">
      <c r="B139" s="13" t="s">
        <v>161</v>
      </c>
      <c r="C139" s="12">
        <v>4.1999999999999997E-3</v>
      </c>
    </row>
    <row r="140" spans="1:11" ht="15" hidden="1" customHeight="1" x14ac:dyDescent="0.25">
      <c r="B140" s="13" t="s">
        <v>141</v>
      </c>
      <c r="C140" s="12">
        <v>4.0000000000000001E-3</v>
      </c>
    </row>
    <row r="141" spans="1:11" ht="15" hidden="1" customHeight="1" x14ac:dyDescent="0.25">
      <c r="B141" s="11"/>
      <c r="C141" s="10">
        <f>SUM(C139:C140)</f>
        <v>8.199999999999999E-3</v>
      </c>
    </row>
    <row r="142" spans="1:11" ht="15" hidden="1" customHeight="1" x14ac:dyDescent="0.25"/>
    <row r="143" spans="1:11" ht="15" hidden="1" customHeight="1" x14ac:dyDescent="0.25">
      <c r="C143" s="9" t="e">
        <v>#REF!</v>
      </c>
    </row>
    <row r="144" spans="1:11" ht="15" hidden="1" customHeight="1" x14ac:dyDescent="0.25"/>
    <row r="145" spans="1:11" ht="15" customHeight="1" x14ac:dyDescent="0.25">
      <c r="A145" s="254" t="s">
        <v>162</v>
      </c>
      <c r="B145" s="254"/>
      <c r="C145" s="254"/>
      <c r="D145" s="254"/>
      <c r="E145" s="254"/>
      <c r="F145" s="254"/>
      <c r="G145" s="254"/>
      <c r="H145" s="254"/>
      <c r="I145" s="254"/>
      <c r="K145" s="50"/>
    </row>
    <row r="146" spans="1:11" ht="15" customHeight="1" x14ac:dyDescent="0.25">
      <c r="A146" s="130"/>
      <c r="B146" s="130"/>
      <c r="C146" s="130"/>
      <c r="D146" s="130"/>
      <c r="E146" s="130"/>
      <c r="F146" s="130"/>
      <c r="G146" s="130"/>
      <c r="H146" s="130"/>
      <c r="I146" s="130"/>
    </row>
    <row r="147" spans="1:11" ht="15" customHeight="1" x14ac:dyDescent="0.25">
      <c r="A147" s="253" t="s">
        <v>163</v>
      </c>
      <c r="B147" s="253"/>
      <c r="C147" s="253"/>
      <c r="D147" s="253"/>
      <c r="E147" s="253"/>
      <c r="F147" s="253"/>
      <c r="G147" s="253"/>
      <c r="H147" s="253" t="s">
        <v>56</v>
      </c>
      <c r="I147" s="253"/>
    </row>
    <row r="148" spans="1:11" ht="15" customHeight="1" x14ac:dyDescent="0.25">
      <c r="A148" s="28" t="s">
        <v>34</v>
      </c>
      <c r="B148" s="252" t="s">
        <v>164</v>
      </c>
      <c r="C148" s="252"/>
      <c r="D148" s="252"/>
      <c r="E148" s="252"/>
      <c r="F148" s="252"/>
      <c r="G148" s="252"/>
      <c r="H148" s="255">
        <f>I39</f>
        <v>207.07547</v>
      </c>
      <c r="I148" s="255"/>
    </row>
    <row r="149" spans="1:11" ht="15" customHeight="1" x14ac:dyDescent="0.25">
      <c r="A149" s="28" t="s">
        <v>36</v>
      </c>
      <c r="B149" s="252" t="s">
        <v>223</v>
      </c>
      <c r="C149" s="252"/>
      <c r="D149" s="252"/>
      <c r="E149" s="252"/>
      <c r="F149" s="252"/>
      <c r="G149" s="252"/>
      <c r="H149" s="255">
        <f>I40</f>
        <v>276.21111111111111</v>
      </c>
      <c r="I149" s="255"/>
    </row>
    <row r="150" spans="1:11" ht="15" customHeight="1" x14ac:dyDescent="0.25">
      <c r="A150" s="28" t="s">
        <v>39</v>
      </c>
      <c r="B150" s="252" t="s">
        <v>165</v>
      </c>
      <c r="C150" s="252"/>
      <c r="D150" s="252"/>
      <c r="E150" s="252"/>
      <c r="F150" s="252"/>
      <c r="G150" s="252"/>
      <c r="H150" s="294">
        <f>H82</f>
        <v>163.01289250000002</v>
      </c>
      <c r="I150" s="295"/>
    </row>
    <row r="151" spans="1:11" ht="15" customHeight="1" x14ac:dyDescent="0.25">
      <c r="A151" s="28" t="s">
        <v>41</v>
      </c>
      <c r="B151" s="252" t="s">
        <v>217</v>
      </c>
      <c r="C151" s="252"/>
      <c r="D151" s="252"/>
      <c r="E151" s="252"/>
      <c r="F151" s="252"/>
      <c r="G151" s="252"/>
      <c r="H151" s="294">
        <f>I101</f>
        <v>153.33962031444443</v>
      </c>
      <c r="I151" s="295"/>
    </row>
    <row r="152" spans="1:11" ht="15" customHeight="1" x14ac:dyDescent="0.25">
      <c r="A152" s="348" t="s">
        <v>166</v>
      </c>
      <c r="B152" s="349"/>
      <c r="C152" s="349"/>
      <c r="D152" s="349"/>
      <c r="E152" s="349"/>
      <c r="F152" s="349"/>
      <c r="G152" s="350"/>
      <c r="H152" s="361">
        <f>SUM(H148:I151)</f>
        <v>799.63909392555558</v>
      </c>
      <c r="I152" s="362"/>
    </row>
  </sheetData>
  <mergeCells count="173">
    <mergeCell ref="J76:J81"/>
    <mergeCell ref="J88:J92"/>
    <mergeCell ref="B130:G130"/>
    <mergeCell ref="H130:I130"/>
    <mergeCell ref="B131:G131"/>
    <mergeCell ref="H131:I131"/>
    <mergeCell ref="B128:G128"/>
    <mergeCell ref="H128:I128"/>
    <mergeCell ref="B129:G129"/>
    <mergeCell ref="H129:I129"/>
    <mergeCell ref="A126:I126"/>
    <mergeCell ref="A127:G127"/>
    <mergeCell ref="H127:I127"/>
    <mergeCell ref="B117:G117"/>
    <mergeCell ref="B118:G118"/>
    <mergeCell ref="B119:G119"/>
    <mergeCell ref="A120:B120"/>
    <mergeCell ref="C120:C121"/>
    <mergeCell ref="A121:B121"/>
    <mergeCell ref="A114:I114"/>
    <mergeCell ref="A115:I115"/>
    <mergeCell ref="B116:G116"/>
    <mergeCell ref="B112:G112"/>
    <mergeCell ref="H112:I112"/>
    <mergeCell ref="A136:I136"/>
    <mergeCell ref="B134:G134"/>
    <mergeCell ref="H134:I134"/>
    <mergeCell ref="A135:G135"/>
    <mergeCell ref="H135:I135"/>
    <mergeCell ref="B132:G132"/>
    <mergeCell ref="H132:I132"/>
    <mergeCell ref="A133:G133"/>
    <mergeCell ref="H133:I133"/>
    <mergeCell ref="A122:B122"/>
    <mergeCell ref="A123:G123"/>
    <mergeCell ref="A124:I124"/>
    <mergeCell ref="A125:I125"/>
    <mergeCell ref="B110:G110"/>
    <mergeCell ref="H110:I110"/>
    <mergeCell ref="B111:G111"/>
    <mergeCell ref="H111:I111"/>
    <mergeCell ref="H105:I105"/>
    <mergeCell ref="H106:I106"/>
    <mergeCell ref="H107:I107"/>
    <mergeCell ref="A113:G113"/>
    <mergeCell ref="H113:I113"/>
    <mergeCell ref="B71:G71"/>
    <mergeCell ref="H71:I71"/>
    <mergeCell ref="A72:G72"/>
    <mergeCell ref="H72:I72"/>
    <mergeCell ref="B69:G69"/>
    <mergeCell ref="H69:I69"/>
    <mergeCell ref="B70:G70"/>
    <mergeCell ref="H70:I70"/>
    <mergeCell ref="H82:I82"/>
    <mergeCell ref="A73:I73"/>
    <mergeCell ref="A74:I74"/>
    <mergeCell ref="A65:I65"/>
    <mergeCell ref="A66:I66"/>
    <mergeCell ref="A67:I67"/>
    <mergeCell ref="B68:G68"/>
    <mergeCell ref="H68:I68"/>
    <mergeCell ref="B62:G62"/>
    <mergeCell ref="H62:I62"/>
    <mergeCell ref="H63:I63"/>
    <mergeCell ref="A64:G64"/>
    <mergeCell ref="H64:I64"/>
    <mergeCell ref="A59:A60"/>
    <mergeCell ref="B59:C60"/>
    <mergeCell ref="H59:I60"/>
    <mergeCell ref="B61:G61"/>
    <mergeCell ref="H61:I61"/>
    <mergeCell ref="B56:G56"/>
    <mergeCell ref="H56:I56"/>
    <mergeCell ref="A57:A58"/>
    <mergeCell ref="B57:B58"/>
    <mergeCell ref="H57:I57"/>
    <mergeCell ref="H58:I58"/>
    <mergeCell ref="B50:G50"/>
    <mergeCell ref="B51:G51"/>
    <mergeCell ref="B52:G52"/>
    <mergeCell ref="A53:G53"/>
    <mergeCell ref="A54:I54"/>
    <mergeCell ref="A55:I55"/>
    <mergeCell ref="B44:G44"/>
    <mergeCell ref="B45:G45"/>
    <mergeCell ref="B46:G46"/>
    <mergeCell ref="B47:G47"/>
    <mergeCell ref="B48:G48"/>
    <mergeCell ref="B49:G49"/>
    <mergeCell ref="B39:G39"/>
    <mergeCell ref="B40:G40"/>
    <mergeCell ref="A42:I42"/>
    <mergeCell ref="A43:I43"/>
    <mergeCell ref="A34:G34"/>
    <mergeCell ref="H34:I34"/>
    <mergeCell ref="A35:I35"/>
    <mergeCell ref="A36:I36"/>
    <mergeCell ref="A37:I37"/>
    <mergeCell ref="B32:G32"/>
    <mergeCell ref="H32:I32"/>
    <mergeCell ref="B33:G33"/>
    <mergeCell ref="H33:I33"/>
    <mergeCell ref="B30:G30"/>
    <mergeCell ref="H30:I30"/>
    <mergeCell ref="B31:G31"/>
    <mergeCell ref="H31:I31"/>
    <mergeCell ref="B38:G38"/>
    <mergeCell ref="B27:G27"/>
    <mergeCell ref="H27:I27"/>
    <mergeCell ref="H28:I28"/>
    <mergeCell ref="F29:G29"/>
    <mergeCell ref="H29:I29"/>
    <mergeCell ref="B23:G23"/>
    <mergeCell ref="H23:I23"/>
    <mergeCell ref="A24:I24"/>
    <mergeCell ref="A25:I25"/>
    <mergeCell ref="B26:G26"/>
    <mergeCell ref="H26:I26"/>
    <mergeCell ref="B21:G21"/>
    <mergeCell ref="H21:I21"/>
    <mergeCell ref="B22:G22"/>
    <mergeCell ref="H22:I22"/>
    <mergeCell ref="C15:I15"/>
    <mergeCell ref="A16:I16"/>
    <mergeCell ref="A17:I17"/>
    <mergeCell ref="A18:I18"/>
    <mergeCell ref="B19:G19"/>
    <mergeCell ref="H19:I19"/>
    <mergeCell ref="B14:G14"/>
    <mergeCell ref="H14:I14"/>
    <mergeCell ref="B8:F8"/>
    <mergeCell ref="G8:I8"/>
    <mergeCell ref="B9:F9"/>
    <mergeCell ref="G9:I9"/>
    <mergeCell ref="B10:F10"/>
    <mergeCell ref="G10:I10"/>
    <mergeCell ref="B20:G20"/>
    <mergeCell ref="H20:I20"/>
    <mergeCell ref="A1:I1"/>
    <mergeCell ref="A2:I2"/>
    <mergeCell ref="C3:I3"/>
    <mergeCell ref="C4:D4"/>
    <mergeCell ref="A6:I6"/>
    <mergeCell ref="A7:I7"/>
    <mergeCell ref="G11:I11"/>
    <mergeCell ref="A12:I12"/>
    <mergeCell ref="B13:G13"/>
    <mergeCell ref="H13:I13"/>
    <mergeCell ref="B151:G151"/>
    <mergeCell ref="H151:I151"/>
    <mergeCell ref="A152:G152"/>
    <mergeCell ref="H152:I152"/>
    <mergeCell ref="A98:G98"/>
    <mergeCell ref="A101:G101"/>
    <mergeCell ref="A82:G82"/>
    <mergeCell ref="A145:I145"/>
    <mergeCell ref="A147:G147"/>
    <mergeCell ref="H147:I147"/>
    <mergeCell ref="B148:G148"/>
    <mergeCell ref="H148:I148"/>
    <mergeCell ref="B149:G149"/>
    <mergeCell ref="H149:I149"/>
    <mergeCell ref="B150:G150"/>
    <mergeCell ref="H150:I150"/>
    <mergeCell ref="A83:I83"/>
    <mergeCell ref="A102:I102"/>
    <mergeCell ref="A103:I103"/>
    <mergeCell ref="A104:I104"/>
    <mergeCell ref="A84:I84"/>
    <mergeCell ref="A85:I85"/>
    <mergeCell ref="A108:I108"/>
    <mergeCell ref="A109:I109"/>
  </mergeCells>
  <dataValidations count="1">
    <dataValidation allowBlank="1" sqref="A1 A125" xr:uid="{B6210BC5-C62F-431D-800F-2140C9C299E6}"/>
  </dataValidations>
  <printOptions horizontalCentered="1"/>
  <pageMargins left="7.874015748031496E-2" right="7.874015748031496E-2" top="1.7716535433070868" bottom="1.3779527559055118" header="0.31496062992125984" footer="0.31496062992125984"/>
  <pageSetup paperSize="9" scale="83" orientation="portrait" r:id="rId1"/>
  <rowBreaks count="2" manualBreakCount="2">
    <brk id="53" max="8" man="1"/>
    <brk id="113" max="8" man="1"/>
  </rowBreaks>
  <legacy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ABFAA1-9290-45B5-83AF-E7938F479675}">
  <sheetPr>
    <tabColor rgb="FF3366CC"/>
  </sheetPr>
  <dimension ref="A1:Q152"/>
  <sheetViews>
    <sheetView showGridLines="0" topLeftCell="A91" zoomScaleNormal="100" zoomScaleSheetLayoutView="100" workbookViewId="0">
      <selection activeCell="H111" sqref="H111:I112"/>
    </sheetView>
  </sheetViews>
  <sheetFormatPr defaultColWidth="9.140625" defaultRowHeight="15" customHeight="1" x14ac:dyDescent="0.25"/>
  <cols>
    <col min="1" max="1" width="3.140625" style="8" customWidth="1"/>
    <col min="2" max="2" width="16.5703125" style="7" customWidth="1"/>
    <col min="3" max="3" width="17.85546875" style="7" customWidth="1"/>
    <col min="4" max="4" width="11.85546875" style="7" customWidth="1"/>
    <col min="5" max="5" width="12.85546875" style="7" bestFit="1" customWidth="1"/>
    <col min="6" max="6" width="12.140625" style="7" bestFit="1" customWidth="1"/>
    <col min="7" max="7" width="14.42578125" style="7" bestFit="1" customWidth="1"/>
    <col min="8" max="8" width="10.28515625" style="7" customWidth="1"/>
    <col min="9" max="9" width="13.28515625" style="7" customWidth="1"/>
    <col min="10" max="10" width="1.42578125" style="6" customWidth="1"/>
    <col min="11" max="11" width="9.140625" style="6" customWidth="1"/>
    <col min="12" max="12" width="12.7109375" style="6" bestFit="1" customWidth="1"/>
    <col min="13" max="13" width="10" style="6" bestFit="1" customWidth="1"/>
    <col min="14" max="14" width="10.5703125" style="6" bestFit="1" customWidth="1"/>
    <col min="15" max="16" width="9.140625" style="6"/>
    <col min="17" max="17" width="10" style="6" bestFit="1" customWidth="1"/>
    <col min="18" max="16384" width="9.140625" style="6"/>
  </cols>
  <sheetData>
    <row r="1" spans="1:11" ht="15" customHeight="1" x14ac:dyDescent="0.25">
      <c r="A1" s="268" t="s">
        <v>29</v>
      </c>
      <c r="B1" s="268"/>
      <c r="C1" s="268"/>
      <c r="D1" s="268"/>
      <c r="E1" s="268"/>
      <c r="F1" s="268"/>
      <c r="G1" s="268"/>
      <c r="H1" s="268"/>
      <c r="I1" s="268"/>
      <c r="J1" s="16"/>
      <c r="K1" s="16"/>
    </row>
    <row r="2" spans="1:11" ht="15" customHeight="1" x14ac:dyDescent="0.25">
      <c r="A2" s="269"/>
      <c r="B2" s="269"/>
      <c r="C2" s="269"/>
      <c r="D2" s="269"/>
      <c r="E2" s="269"/>
      <c r="F2" s="269"/>
      <c r="G2" s="269"/>
      <c r="H2" s="269"/>
      <c r="I2" s="269"/>
      <c r="J2" s="16"/>
      <c r="K2" s="16"/>
    </row>
    <row r="3" spans="1:11" ht="15" customHeight="1" x14ac:dyDescent="0.25">
      <c r="A3" s="19"/>
      <c r="B3" s="20" t="s">
        <v>30</v>
      </c>
      <c r="C3" s="270"/>
      <c r="D3" s="270"/>
      <c r="E3" s="270"/>
      <c r="F3" s="270"/>
      <c r="G3" s="270"/>
      <c r="H3" s="270"/>
      <c r="I3" s="270"/>
      <c r="J3" s="16"/>
      <c r="K3" s="16"/>
    </row>
    <row r="4" spans="1:11" ht="15" customHeight="1" x14ac:dyDescent="0.25">
      <c r="A4" s="19"/>
      <c r="B4" s="21" t="s">
        <v>31</v>
      </c>
      <c r="C4" s="271"/>
      <c r="D4" s="271"/>
      <c r="E4" s="21"/>
      <c r="F4" s="21"/>
      <c r="G4" s="21"/>
      <c r="H4" s="21"/>
      <c r="I4" s="21"/>
      <c r="J4" s="16"/>
      <c r="K4" s="16"/>
    </row>
    <row r="5" spans="1:11" ht="15" customHeight="1" x14ac:dyDescent="0.25">
      <c r="A5" s="19"/>
      <c r="B5" s="20" t="s">
        <v>32</v>
      </c>
      <c r="C5" s="22"/>
      <c r="D5" s="21"/>
      <c r="E5" s="21"/>
      <c r="F5" s="21"/>
      <c r="G5" s="21"/>
      <c r="H5" s="21"/>
      <c r="I5" s="21"/>
      <c r="J5" s="16"/>
      <c r="K5" s="16"/>
    </row>
    <row r="6" spans="1:11" ht="4.5" customHeight="1" x14ac:dyDescent="0.25">
      <c r="A6" s="269"/>
      <c r="B6" s="269"/>
      <c r="C6" s="269"/>
      <c r="D6" s="269"/>
      <c r="E6" s="269"/>
      <c r="F6" s="269"/>
      <c r="G6" s="269"/>
      <c r="H6" s="269"/>
      <c r="I6" s="269"/>
      <c r="J6" s="16"/>
      <c r="K6" s="16"/>
    </row>
    <row r="7" spans="1:11" ht="15" customHeight="1" x14ac:dyDescent="0.25">
      <c r="A7" s="272" t="s">
        <v>33</v>
      </c>
      <c r="B7" s="272"/>
      <c r="C7" s="272"/>
      <c r="D7" s="272"/>
      <c r="E7" s="272"/>
      <c r="F7" s="272"/>
      <c r="G7" s="272"/>
      <c r="H7" s="272"/>
      <c r="I7" s="272"/>
      <c r="J7" s="16"/>
      <c r="K7" s="16"/>
    </row>
    <row r="8" spans="1:11" ht="15" customHeight="1" x14ac:dyDescent="0.25">
      <c r="A8" s="23" t="s">
        <v>34</v>
      </c>
      <c r="B8" s="256" t="s">
        <v>35</v>
      </c>
      <c r="C8" s="256"/>
      <c r="D8" s="256"/>
      <c r="E8" s="256"/>
      <c r="F8" s="256"/>
      <c r="G8" s="258"/>
      <c r="H8" s="259"/>
      <c r="I8" s="259"/>
      <c r="J8" s="16"/>
      <c r="K8" s="16"/>
    </row>
    <row r="9" spans="1:11" ht="15" customHeight="1" x14ac:dyDescent="0.25">
      <c r="A9" s="23" t="s">
        <v>36</v>
      </c>
      <c r="B9" s="256" t="s">
        <v>37</v>
      </c>
      <c r="C9" s="256"/>
      <c r="D9" s="256"/>
      <c r="E9" s="256"/>
      <c r="F9" s="256"/>
      <c r="G9" s="260" t="s">
        <v>38</v>
      </c>
      <c r="H9" s="261"/>
      <c r="I9" s="262"/>
      <c r="J9" s="16"/>
      <c r="K9" s="16"/>
    </row>
    <row r="10" spans="1:11" ht="15" customHeight="1" x14ac:dyDescent="0.25">
      <c r="A10" s="24" t="s">
        <v>39</v>
      </c>
      <c r="B10" s="263" t="s">
        <v>40</v>
      </c>
      <c r="C10" s="264"/>
      <c r="D10" s="264"/>
      <c r="E10" s="264"/>
      <c r="F10" s="264"/>
      <c r="G10" s="259"/>
      <c r="H10" s="259"/>
      <c r="I10" s="259"/>
      <c r="J10" s="16"/>
      <c r="K10" s="16"/>
    </row>
    <row r="11" spans="1:11" ht="15" customHeight="1" x14ac:dyDescent="0.25">
      <c r="A11" s="23" t="s">
        <v>41</v>
      </c>
      <c r="B11" s="25" t="s">
        <v>42</v>
      </c>
      <c r="C11" s="26"/>
      <c r="D11" s="26"/>
      <c r="E11" s="26"/>
      <c r="F11" s="26"/>
      <c r="G11" s="259">
        <v>30</v>
      </c>
      <c r="H11" s="259"/>
      <c r="I11" s="259"/>
      <c r="J11" s="16"/>
      <c r="K11" s="16"/>
    </row>
    <row r="12" spans="1:11" ht="15" customHeight="1" x14ac:dyDescent="0.25">
      <c r="A12" s="272" t="s">
        <v>43</v>
      </c>
      <c r="B12" s="272"/>
      <c r="C12" s="272"/>
      <c r="D12" s="272"/>
      <c r="E12" s="272"/>
      <c r="F12" s="272"/>
      <c r="G12" s="272"/>
      <c r="H12" s="272"/>
      <c r="I12" s="272"/>
      <c r="J12" s="16"/>
      <c r="K12" s="16"/>
    </row>
    <row r="13" spans="1:11" ht="15" customHeight="1" x14ac:dyDescent="0.25">
      <c r="A13" s="23">
        <v>1</v>
      </c>
      <c r="B13" s="256" t="s">
        <v>44</v>
      </c>
      <c r="C13" s="256"/>
      <c r="D13" s="256"/>
      <c r="E13" s="256"/>
      <c r="F13" s="256"/>
      <c r="G13" s="256"/>
      <c r="H13" s="259" t="s">
        <v>6</v>
      </c>
      <c r="I13" s="259"/>
      <c r="J13" s="16"/>
      <c r="K13" s="16"/>
    </row>
    <row r="14" spans="1:11" ht="15" customHeight="1" x14ac:dyDescent="0.25">
      <c r="A14" s="23">
        <v>2</v>
      </c>
      <c r="B14" s="256" t="s">
        <v>45</v>
      </c>
      <c r="C14" s="256"/>
      <c r="D14" s="256"/>
      <c r="E14" s="256"/>
      <c r="F14" s="256"/>
      <c r="G14" s="256"/>
      <c r="H14" s="257">
        <v>1</v>
      </c>
      <c r="I14" s="257"/>
      <c r="J14" s="16"/>
      <c r="K14" s="16"/>
    </row>
    <row r="15" spans="1:11" ht="15" customHeight="1" x14ac:dyDescent="0.25">
      <c r="A15" s="23">
        <v>3</v>
      </c>
      <c r="B15" s="25" t="s">
        <v>46</v>
      </c>
      <c r="C15" s="277" t="s">
        <v>13</v>
      </c>
      <c r="D15" s="277"/>
      <c r="E15" s="277"/>
      <c r="F15" s="277"/>
      <c r="G15" s="277"/>
      <c r="H15" s="277"/>
      <c r="I15" s="277"/>
      <c r="J15" s="16"/>
      <c r="K15" s="16"/>
    </row>
    <row r="16" spans="1:11" ht="15" customHeight="1" x14ac:dyDescent="0.25">
      <c r="A16" s="269"/>
      <c r="B16" s="269"/>
      <c r="C16" s="269"/>
      <c r="D16" s="269"/>
      <c r="E16" s="269"/>
      <c r="F16" s="269"/>
      <c r="G16" s="269"/>
      <c r="H16" s="269"/>
      <c r="I16" s="269"/>
      <c r="J16" s="16"/>
      <c r="K16" s="16"/>
    </row>
    <row r="17" spans="1:14" ht="15" customHeight="1" x14ac:dyDescent="0.25">
      <c r="A17" s="272" t="s">
        <v>47</v>
      </c>
      <c r="B17" s="272"/>
      <c r="C17" s="272"/>
      <c r="D17" s="272"/>
      <c r="E17" s="272"/>
      <c r="F17" s="272"/>
      <c r="G17" s="272"/>
      <c r="H17" s="272"/>
      <c r="I17" s="272"/>
      <c r="J17" s="16"/>
      <c r="K17" s="16"/>
    </row>
    <row r="18" spans="1:14" ht="15" customHeight="1" x14ac:dyDescent="0.25">
      <c r="A18" s="278" t="s">
        <v>48</v>
      </c>
      <c r="B18" s="278"/>
      <c r="C18" s="278"/>
      <c r="D18" s="278"/>
      <c r="E18" s="278"/>
      <c r="F18" s="278"/>
      <c r="G18" s="278"/>
      <c r="H18" s="278"/>
      <c r="I18" s="278"/>
      <c r="J18" s="16"/>
      <c r="K18" s="16"/>
    </row>
    <row r="19" spans="1:14" x14ac:dyDescent="0.25">
      <c r="A19" s="27">
        <v>1</v>
      </c>
      <c r="B19" s="265" t="s">
        <v>49</v>
      </c>
      <c r="C19" s="265"/>
      <c r="D19" s="265"/>
      <c r="E19" s="265"/>
      <c r="F19" s="265"/>
      <c r="G19" s="265"/>
      <c r="H19" s="275"/>
      <c r="I19" s="276"/>
      <c r="J19" s="16"/>
      <c r="K19" s="16"/>
    </row>
    <row r="20" spans="1:14" ht="15" customHeight="1" x14ac:dyDescent="0.25">
      <c r="A20" s="27">
        <v>2</v>
      </c>
      <c r="B20" s="265" t="s">
        <v>50</v>
      </c>
      <c r="C20" s="265"/>
      <c r="D20" s="265"/>
      <c r="E20" s="265"/>
      <c r="F20" s="265"/>
      <c r="G20" s="265"/>
      <c r="H20" s="266"/>
      <c r="I20" s="267"/>
      <c r="J20" s="16"/>
      <c r="K20" s="16"/>
    </row>
    <row r="21" spans="1:14" ht="15" customHeight="1" x14ac:dyDescent="0.25">
      <c r="A21" s="27">
        <v>3</v>
      </c>
      <c r="B21" s="265" t="s">
        <v>51</v>
      </c>
      <c r="C21" s="265"/>
      <c r="D21" s="265"/>
      <c r="E21" s="265"/>
      <c r="F21" s="265"/>
      <c r="G21" s="265"/>
      <c r="H21" s="273">
        <v>2485.9</v>
      </c>
      <c r="I21" s="274"/>
      <c r="J21" s="16"/>
      <c r="K21" s="16"/>
    </row>
    <row r="22" spans="1:14" x14ac:dyDescent="0.25">
      <c r="A22" s="27">
        <v>4</v>
      </c>
      <c r="B22" s="265" t="s">
        <v>52</v>
      </c>
      <c r="C22" s="265"/>
      <c r="D22" s="265"/>
      <c r="E22" s="265"/>
      <c r="F22" s="265"/>
      <c r="G22" s="265"/>
      <c r="H22" s="275"/>
      <c r="I22" s="276"/>
      <c r="J22" s="16"/>
      <c r="K22" s="16"/>
    </row>
    <row r="23" spans="1:14" ht="15" customHeight="1" x14ac:dyDescent="0.25">
      <c r="A23" s="27">
        <v>5</v>
      </c>
      <c r="B23" s="265" t="s">
        <v>53</v>
      </c>
      <c r="C23" s="265"/>
      <c r="D23" s="265"/>
      <c r="E23" s="265"/>
      <c r="F23" s="265"/>
      <c r="G23" s="265"/>
      <c r="H23" s="281" t="s">
        <v>224</v>
      </c>
      <c r="I23" s="282"/>
      <c r="J23" s="16"/>
      <c r="K23" s="16"/>
    </row>
    <row r="24" spans="1:14" ht="15" customHeight="1" x14ac:dyDescent="0.25">
      <c r="A24" s="283"/>
      <c r="B24" s="283"/>
      <c r="C24" s="283"/>
      <c r="D24" s="283"/>
      <c r="E24" s="283"/>
      <c r="F24" s="283"/>
      <c r="G24" s="283"/>
      <c r="H24" s="283"/>
      <c r="I24" s="283"/>
      <c r="J24" s="16"/>
      <c r="K24" s="16"/>
    </row>
    <row r="25" spans="1:14" ht="15" customHeight="1" x14ac:dyDescent="0.25">
      <c r="A25" s="284" t="s">
        <v>54</v>
      </c>
      <c r="B25" s="285"/>
      <c r="C25" s="285"/>
      <c r="D25" s="285"/>
      <c r="E25" s="285"/>
      <c r="F25" s="285"/>
      <c r="G25" s="285"/>
      <c r="H25" s="285"/>
      <c r="I25" s="286"/>
      <c r="J25" s="16"/>
      <c r="K25" s="16"/>
      <c r="M25" s="50"/>
    </row>
    <row r="26" spans="1:14" ht="15" customHeight="1" x14ac:dyDescent="0.25">
      <c r="A26" s="44">
        <v>1</v>
      </c>
      <c r="B26" s="287" t="s">
        <v>55</v>
      </c>
      <c r="C26" s="287"/>
      <c r="D26" s="287"/>
      <c r="E26" s="287"/>
      <c r="F26" s="287"/>
      <c r="G26" s="287"/>
      <c r="H26" s="375" t="s">
        <v>56</v>
      </c>
      <c r="I26" s="375"/>
      <c r="J26" s="16"/>
      <c r="K26" s="16"/>
      <c r="M26" s="50"/>
    </row>
    <row r="27" spans="1:14" ht="15" customHeight="1" x14ac:dyDescent="0.25">
      <c r="A27" s="27" t="s">
        <v>34</v>
      </c>
      <c r="B27" s="256" t="s">
        <v>57</v>
      </c>
      <c r="C27" s="256"/>
      <c r="D27" s="256"/>
      <c r="E27" s="256"/>
      <c r="F27" s="256"/>
      <c r="G27" s="256"/>
      <c r="H27" s="374">
        <f>H21</f>
        <v>2485.9</v>
      </c>
      <c r="I27" s="374"/>
      <c r="J27" s="16"/>
      <c r="K27" s="16"/>
    </row>
    <row r="28" spans="1:14" ht="15" customHeight="1" x14ac:dyDescent="0.25">
      <c r="A28" s="28" t="s">
        <v>36</v>
      </c>
      <c r="B28" s="29" t="s">
        <v>58</v>
      </c>
      <c r="C28" s="30"/>
      <c r="D28" s="31" t="s">
        <v>59</v>
      </c>
      <c r="E28" s="31" t="s">
        <v>62</v>
      </c>
      <c r="F28" s="30"/>
      <c r="G28" s="32"/>
      <c r="H28" s="255">
        <f>IF(E28="N",0,H27*0.3)</f>
        <v>0</v>
      </c>
      <c r="I28" s="255"/>
      <c r="J28" s="16"/>
      <c r="K28" s="16"/>
    </row>
    <row r="29" spans="1:14" ht="15" customHeight="1" x14ac:dyDescent="0.25">
      <c r="A29" s="28" t="s">
        <v>39</v>
      </c>
      <c r="B29" s="29" t="s">
        <v>61</v>
      </c>
      <c r="C29" s="30"/>
      <c r="D29" s="31" t="s">
        <v>59</v>
      </c>
      <c r="E29" s="31" t="s">
        <v>62</v>
      </c>
      <c r="F29" s="279"/>
      <c r="G29" s="280"/>
      <c r="H29" s="295"/>
      <c r="I29" s="255"/>
      <c r="J29" s="16"/>
      <c r="K29" s="16"/>
      <c r="N29" s="57"/>
    </row>
    <row r="30" spans="1:14" ht="15" customHeight="1" x14ac:dyDescent="0.25">
      <c r="A30" s="27" t="s">
        <v>41</v>
      </c>
      <c r="B30" s="289" t="s">
        <v>63</v>
      </c>
      <c r="C30" s="290"/>
      <c r="D30" s="290"/>
      <c r="E30" s="290"/>
      <c r="F30" s="290"/>
      <c r="G30" s="291"/>
      <c r="H30" s="255"/>
      <c r="I30" s="255"/>
      <c r="J30" s="16"/>
      <c r="K30" s="16"/>
    </row>
    <row r="31" spans="1:14" ht="15" customHeight="1" x14ac:dyDescent="0.25">
      <c r="A31" s="27" t="s">
        <v>64</v>
      </c>
      <c r="B31" s="289" t="s">
        <v>65</v>
      </c>
      <c r="C31" s="290"/>
      <c r="D31" s="290"/>
      <c r="E31" s="290"/>
      <c r="F31" s="290"/>
      <c r="G31" s="291"/>
      <c r="H31" s="255"/>
      <c r="I31" s="255"/>
      <c r="J31" s="16"/>
      <c r="K31" s="16"/>
    </row>
    <row r="32" spans="1:14" ht="15" customHeight="1" x14ac:dyDescent="0.25">
      <c r="A32" s="23" t="s">
        <v>66</v>
      </c>
      <c r="B32" s="288" t="s">
        <v>67</v>
      </c>
      <c r="C32" s="288"/>
      <c r="D32" s="288"/>
      <c r="E32" s="288"/>
      <c r="F32" s="288"/>
      <c r="G32" s="288"/>
      <c r="H32" s="372"/>
      <c r="I32" s="372"/>
      <c r="J32" s="16"/>
      <c r="K32" s="16"/>
    </row>
    <row r="33" spans="1:17" ht="15" customHeight="1" x14ac:dyDescent="0.25">
      <c r="A33" s="27" t="s">
        <v>68</v>
      </c>
      <c r="B33" s="265" t="s">
        <v>69</v>
      </c>
      <c r="C33" s="265"/>
      <c r="D33" s="265"/>
      <c r="E33" s="265"/>
      <c r="F33" s="265"/>
      <c r="G33" s="265"/>
      <c r="H33" s="373"/>
      <c r="I33" s="373"/>
      <c r="J33" s="16"/>
      <c r="K33" s="16"/>
    </row>
    <row r="34" spans="1:17" ht="15" customHeight="1" x14ac:dyDescent="0.25">
      <c r="A34" s="278" t="s">
        <v>70</v>
      </c>
      <c r="B34" s="278"/>
      <c r="C34" s="278"/>
      <c r="D34" s="278"/>
      <c r="E34" s="278"/>
      <c r="F34" s="278"/>
      <c r="G34" s="278"/>
      <c r="H34" s="327">
        <f>SUM(H27:I33)</f>
        <v>2485.9</v>
      </c>
      <c r="I34" s="327"/>
      <c r="J34" s="16"/>
      <c r="K34" s="16"/>
    </row>
    <row r="35" spans="1:17" ht="15" customHeight="1" x14ac:dyDescent="0.25">
      <c r="A35" s="283"/>
      <c r="B35" s="283"/>
      <c r="C35" s="283"/>
      <c r="D35" s="283"/>
      <c r="E35" s="283"/>
      <c r="F35" s="283"/>
      <c r="G35" s="283"/>
      <c r="H35" s="283"/>
      <c r="I35" s="283"/>
      <c r="J35" s="16"/>
      <c r="K35" s="16"/>
      <c r="L35" s="55"/>
      <c r="N35" s="55"/>
    </row>
    <row r="36" spans="1:17" ht="15" customHeight="1" x14ac:dyDescent="0.25">
      <c r="A36" s="284" t="s">
        <v>71</v>
      </c>
      <c r="B36" s="285"/>
      <c r="C36" s="285"/>
      <c r="D36" s="285"/>
      <c r="E36" s="285"/>
      <c r="F36" s="285"/>
      <c r="G36" s="285"/>
      <c r="H36" s="285"/>
      <c r="I36" s="286"/>
      <c r="J36" s="16"/>
      <c r="K36" s="16"/>
      <c r="Q36" s="55"/>
    </row>
    <row r="37" spans="1:17" ht="15" customHeight="1" x14ac:dyDescent="0.25">
      <c r="A37" s="287" t="s">
        <v>72</v>
      </c>
      <c r="B37" s="287"/>
      <c r="C37" s="287"/>
      <c r="D37" s="287"/>
      <c r="E37" s="287"/>
      <c r="F37" s="287"/>
      <c r="G37" s="287"/>
      <c r="H37" s="287"/>
      <c r="I37" s="287"/>
      <c r="J37" s="16"/>
      <c r="K37" s="16"/>
      <c r="L37" s="61"/>
    </row>
    <row r="38" spans="1:17" ht="15" customHeight="1" x14ac:dyDescent="0.25">
      <c r="A38" s="44" t="s">
        <v>73</v>
      </c>
      <c r="B38" s="302" t="s">
        <v>74</v>
      </c>
      <c r="C38" s="303"/>
      <c r="D38" s="303"/>
      <c r="E38" s="303"/>
      <c r="F38" s="303"/>
      <c r="G38" s="304"/>
      <c r="H38" s="44" t="s">
        <v>75</v>
      </c>
      <c r="I38" s="47" t="s">
        <v>56</v>
      </c>
      <c r="J38" s="16"/>
      <c r="K38" s="16"/>
      <c r="N38" s="59"/>
    </row>
    <row r="39" spans="1:17" ht="15" customHeight="1" x14ac:dyDescent="0.25">
      <c r="A39" s="27" t="s">
        <v>34</v>
      </c>
      <c r="B39" s="305" t="s">
        <v>76</v>
      </c>
      <c r="C39" s="306"/>
      <c r="D39" s="306"/>
      <c r="E39" s="306"/>
      <c r="F39" s="306"/>
      <c r="G39" s="307"/>
      <c r="H39" s="64">
        <v>8.3299999999999999E-2</v>
      </c>
      <c r="I39" s="34">
        <f>H34*H39</f>
        <v>207.07547</v>
      </c>
      <c r="J39" s="16"/>
      <c r="K39" s="17"/>
      <c r="L39" s="60"/>
      <c r="M39" s="60"/>
      <c r="N39" s="59"/>
      <c r="O39" s="14"/>
    </row>
    <row r="40" spans="1:17" ht="15" customHeight="1" x14ac:dyDescent="0.25">
      <c r="A40" s="27" t="s">
        <v>36</v>
      </c>
      <c r="B40" s="305" t="s">
        <v>77</v>
      </c>
      <c r="C40" s="306"/>
      <c r="D40" s="306"/>
      <c r="E40" s="306"/>
      <c r="F40" s="306"/>
      <c r="G40" s="307"/>
      <c r="H40" s="64">
        <f>0.0833333333333333+0.0277777777777778</f>
        <v>0.1111111111111111</v>
      </c>
      <c r="I40" s="34">
        <f>H34*H40</f>
        <v>276.21111111111111</v>
      </c>
      <c r="J40" s="16"/>
      <c r="K40" s="17"/>
      <c r="L40" s="60"/>
      <c r="M40" s="60"/>
      <c r="N40" s="59"/>
      <c r="O40" s="14"/>
    </row>
    <row r="41" spans="1:17" ht="15" customHeight="1" x14ac:dyDescent="0.25">
      <c r="A41" s="63" t="s">
        <v>78</v>
      </c>
      <c r="B41" s="62"/>
      <c r="C41" s="62"/>
      <c r="D41" s="62"/>
      <c r="E41" s="62"/>
      <c r="F41" s="62"/>
      <c r="G41" s="62"/>
      <c r="H41" s="69">
        <f>SUM(H39:H40)</f>
        <v>0.19441111111111109</v>
      </c>
      <c r="I41" s="68">
        <f>SUM(I39:I40)</f>
        <v>483.2865811111111</v>
      </c>
      <c r="J41" s="16"/>
      <c r="K41" s="16"/>
      <c r="L41" s="55"/>
      <c r="N41" s="55"/>
    </row>
    <row r="42" spans="1:17" ht="15" customHeight="1" x14ac:dyDescent="0.25">
      <c r="A42" s="308" t="s">
        <v>79</v>
      </c>
      <c r="B42" s="308"/>
      <c r="C42" s="308"/>
      <c r="D42" s="308"/>
      <c r="E42" s="308"/>
      <c r="F42" s="308"/>
      <c r="G42" s="308"/>
      <c r="H42" s="308"/>
      <c r="I42" s="308"/>
      <c r="J42" s="16"/>
      <c r="K42" s="16"/>
      <c r="L42" s="55"/>
    </row>
    <row r="43" spans="1:17" ht="15" customHeight="1" x14ac:dyDescent="0.25">
      <c r="A43" s="287" t="s">
        <v>80</v>
      </c>
      <c r="B43" s="287"/>
      <c r="C43" s="287"/>
      <c r="D43" s="287"/>
      <c r="E43" s="287"/>
      <c r="F43" s="287"/>
      <c r="G43" s="287"/>
      <c r="H43" s="287"/>
      <c r="I43" s="287"/>
      <c r="J43" s="16"/>
      <c r="K43" s="16"/>
    </row>
    <row r="44" spans="1:17" ht="15" customHeight="1" x14ac:dyDescent="0.25">
      <c r="A44" s="44" t="s">
        <v>81</v>
      </c>
      <c r="B44" s="287" t="s">
        <v>82</v>
      </c>
      <c r="C44" s="287"/>
      <c r="D44" s="287"/>
      <c r="E44" s="287"/>
      <c r="F44" s="287"/>
      <c r="G44" s="287"/>
      <c r="H44" s="44" t="s">
        <v>75</v>
      </c>
      <c r="I44" s="47" t="s">
        <v>56</v>
      </c>
      <c r="J44" s="16"/>
      <c r="K44" s="16"/>
      <c r="N44" s="55"/>
    </row>
    <row r="45" spans="1:17" ht="15" customHeight="1" x14ac:dyDescent="0.25">
      <c r="A45" s="27" t="s">
        <v>34</v>
      </c>
      <c r="B45" s="265" t="s">
        <v>83</v>
      </c>
      <c r="C45" s="265"/>
      <c r="D45" s="265"/>
      <c r="E45" s="265"/>
      <c r="F45" s="265"/>
      <c r="G45" s="265"/>
      <c r="H45" s="35">
        <v>0.2</v>
      </c>
      <c r="I45" s="36">
        <f>($H$34+$I$41)*H45</f>
        <v>593.83731622222228</v>
      </c>
      <c r="J45" s="16"/>
      <c r="K45" s="16"/>
      <c r="P45" s="57"/>
    </row>
    <row r="46" spans="1:17" ht="15" customHeight="1" x14ac:dyDescent="0.25">
      <c r="A46" s="27" t="s">
        <v>36</v>
      </c>
      <c r="B46" s="265" t="s">
        <v>84</v>
      </c>
      <c r="C46" s="265"/>
      <c r="D46" s="265"/>
      <c r="E46" s="265"/>
      <c r="F46" s="265"/>
      <c r="G46" s="265"/>
      <c r="H46" s="35">
        <v>2.5000000000000001E-2</v>
      </c>
      <c r="I46" s="36">
        <f t="shared" ref="I46:I52" si="0">($H$34+$I$41)*H46</f>
        <v>74.229664527777786</v>
      </c>
      <c r="J46" s="16"/>
      <c r="K46" s="16"/>
      <c r="O46" s="55"/>
    </row>
    <row r="47" spans="1:17" ht="15" customHeight="1" x14ac:dyDescent="0.25">
      <c r="A47" s="37" t="s">
        <v>39</v>
      </c>
      <c r="B47" s="265" t="s">
        <v>85</v>
      </c>
      <c r="C47" s="265"/>
      <c r="D47" s="265"/>
      <c r="E47" s="265"/>
      <c r="F47" s="265"/>
      <c r="G47" s="265"/>
      <c r="H47" s="205">
        <v>0.03</v>
      </c>
      <c r="I47" s="36">
        <f t="shared" si="0"/>
        <v>89.075597433333328</v>
      </c>
      <c r="J47" s="16"/>
      <c r="K47" s="16"/>
      <c r="L47" s="55"/>
    </row>
    <row r="48" spans="1:17" ht="15" customHeight="1" x14ac:dyDescent="0.25">
      <c r="A48" s="37" t="s">
        <v>41</v>
      </c>
      <c r="B48" s="265" t="s">
        <v>86</v>
      </c>
      <c r="C48" s="265"/>
      <c r="D48" s="265"/>
      <c r="E48" s="265"/>
      <c r="F48" s="265"/>
      <c r="G48" s="265"/>
      <c r="H48" s="35">
        <v>1.4999999999999999E-2</v>
      </c>
      <c r="I48" s="36">
        <f>($H$34+$I$41)*H48</f>
        <v>44.537798716666664</v>
      </c>
      <c r="J48" s="16"/>
      <c r="K48" s="16"/>
      <c r="L48" s="55"/>
    </row>
    <row r="49" spans="1:15" ht="15" customHeight="1" x14ac:dyDescent="0.25">
      <c r="A49" s="27" t="s">
        <v>64</v>
      </c>
      <c r="B49" s="265" t="s">
        <v>87</v>
      </c>
      <c r="C49" s="265"/>
      <c r="D49" s="265"/>
      <c r="E49" s="265"/>
      <c r="F49" s="265"/>
      <c r="G49" s="265"/>
      <c r="H49" s="53">
        <v>0.01</v>
      </c>
      <c r="I49" s="36">
        <f t="shared" si="0"/>
        <v>29.691865811111111</v>
      </c>
      <c r="J49" s="16"/>
      <c r="K49" s="16"/>
    </row>
    <row r="50" spans="1:15" ht="15" customHeight="1" x14ac:dyDescent="0.25">
      <c r="A50" s="27" t="s">
        <v>66</v>
      </c>
      <c r="B50" s="265" t="s">
        <v>88</v>
      </c>
      <c r="C50" s="265"/>
      <c r="D50" s="265"/>
      <c r="E50" s="265"/>
      <c r="F50" s="265"/>
      <c r="G50" s="265"/>
      <c r="H50" s="35">
        <v>6.0000000000000001E-3</v>
      </c>
      <c r="I50" s="36">
        <f t="shared" si="0"/>
        <v>17.815119486666667</v>
      </c>
      <c r="J50" s="16"/>
      <c r="K50" s="16"/>
    </row>
    <row r="51" spans="1:15" ht="15" customHeight="1" x14ac:dyDescent="0.25">
      <c r="A51" s="27" t="s">
        <v>68</v>
      </c>
      <c r="B51" s="265" t="s">
        <v>89</v>
      </c>
      <c r="C51" s="265"/>
      <c r="D51" s="265"/>
      <c r="E51" s="265"/>
      <c r="F51" s="265"/>
      <c r="G51" s="265"/>
      <c r="H51" s="35">
        <v>2E-3</v>
      </c>
      <c r="I51" s="36">
        <f t="shared" si="0"/>
        <v>5.9383731622222227</v>
      </c>
      <c r="J51" s="16"/>
      <c r="K51" s="16"/>
    </row>
    <row r="52" spans="1:15" ht="15" customHeight="1" x14ac:dyDescent="0.25">
      <c r="A52" s="27" t="s">
        <v>90</v>
      </c>
      <c r="B52" s="265" t="s">
        <v>91</v>
      </c>
      <c r="C52" s="265"/>
      <c r="D52" s="265"/>
      <c r="E52" s="265"/>
      <c r="F52" s="265"/>
      <c r="G52" s="265"/>
      <c r="H52" s="53">
        <v>0.08</v>
      </c>
      <c r="I52" s="36">
        <f t="shared" si="0"/>
        <v>237.53492648888889</v>
      </c>
      <c r="J52" s="16"/>
      <c r="K52" s="16"/>
    </row>
    <row r="53" spans="1:15" ht="15" customHeight="1" x14ac:dyDescent="0.25">
      <c r="A53" s="278" t="s">
        <v>28</v>
      </c>
      <c r="B53" s="278"/>
      <c r="C53" s="278"/>
      <c r="D53" s="278"/>
      <c r="E53" s="278"/>
      <c r="F53" s="278"/>
      <c r="G53" s="278"/>
      <c r="H53" s="49">
        <f>SUM(H45:H52)</f>
        <v>0.36800000000000005</v>
      </c>
      <c r="I53" s="48">
        <f>SUM(I45:I52)</f>
        <v>1092.6606618488888</v>
      </c>
      <c r="J53" s="16"/>
      <c r="K53" s="16"/>
    </row>
    <row r="54" spans="1:15" ht="15" customHeight="1" x14ac:dyDescent="0.25">
      <c r="A54" s="308"/>
      <c r="B54" s="308"/>
      <c r="C54" s="308"/>
      <c r="D54" s="308"/>
      <c r="E54" s="308"/>
      <c r="F54" s="308"/>
      <c r="G54" s="308"/>
      <c r="H54" s="308"/>
      <c r="I54" s="308"/>
      <c r="J54" s="16"/>
      <c r="K54" s="16"/>
    </row>
    <row r="55" spans="1:15" ht="15" customHeight="1" x14ac:dyDescent="0.25">
      <c r="A55" s="311" t="s">
        <v>92</v>
      </c>
      <c r="B55" s="312"/>
      <c r="C55" s="312"/>
      <c r="D55" s="312"/>
      <c r="E55" s="312"/>
      <c r="F55" s="312"/>
      <c r="G55" s="312"/>
      <c r="H55" s="312"/>
      <c r="I55" s="313"/>
      <c r="J55" s="16"/>
      <c r="K55" s="16"/>
    </row>
    <row r="56" spans="1:15" ht="15" customHeight="1" x14ac:dyDescent="0.25">
      <c r="A56" s="44" t="s">
        <v>93</v>
      </c>
      <c r="B56" s="287" t="s">
        <v>94</v>
      </c>
      <c r="C56" s="287"/>
      <c r="D56" s="287"/>
      <c r="E56" s="287"/>
      <c r="F56" s="287"/>
      <c r="G56" s="287"/>
      <c r="H56" s="278" t="s">
        <v>56</v>
      </c>
      <c r="I56" s="278"/>
      <c r="J56" s="16"/>
      <c r="K56" s="16"/>
    </row>
    <row r="57" spans="1:15" ht="15" customHeight="1" x14ac:dyDescent="0.25">
      <c r="A57" s="314" t="s">
        <v>34</v>
      </c>
      <c r="B57" s="314" t="s">
        <v>95</v>
      </c>
      <c r="C57" s="27" t="s">
        <v>96</v>
      </c>
      <c r="D57" s="27" t="s">
        <v>97</v>
      </c>
      <c r="E57" s="27" t="s">
        <v>98</v>
      </c>
      <c r="F57" s="27" t="s">
        <v>99</v>
      </c>
      <c r="G57" s="27" t="s">
        <v>100</v>
      </c>
      <c r="H57" s="316">
        <f>D58*E58*F58</f>
        <v>226.60000000000002</v>
      </c>
      <c r="I57" s="317"/>
      <c r="J57" s="16"/>
      <c r="K57" s="16"/>
    </row>
    <row r="58" spans="1:15" ht="15" customHeight="1" x14ac:dyDescent="0.25">
      <c r="A58" s="315"/>
      <c r="B58" s="315"/>
      <c r="C58" s="27" t="s">
        <v>60</v>
      </c>
      <c r="D58" s="33">
        <v>5.15</v>
      </c>
      <c r="E58" s="27">
        <v>2</v>
      </c>
      <c r="F58" s="27">
        <v>22</v>
      </c>
      <c r="G58" s="33">
        <f>H27*0.06</f>
        <v>149.154</v>
      </c>
      <c r="H58" s="318">
        <f>IF(C58="N",0,IF(D58*E58*F58-(H27*6%)&lt;0,0,D58*E58*F58-(H27*6%)))</f>
        <v>77.446000000000026</v>
      </c>
      <c r="I58" s="319"/>
      <c r="J58" s="16"/>
      <c r="K58" s="16"/>
    </row>
    <row r="59" spans="1:15" ht="15" customHeight="1" x14ac:dyDescent="0.25">
      <c r="A59" s="314" t="s">
        <v>36</v>
      </c>
      <c r="B59" s="328" t="s">
        <v>101</v>
      </c>
      <c r="C59" s="329"/>
      <c r="D59" s="27" t="s">
        <v>96</v>
      </c>
      <c r="E59" s="27" t="s">
        <v>97</v>
      </c>
      <c r="F59" s="27" t="s">
        <v>99</v>
      </c>
      <c r="G59" s="27" t="s">
        <v>100</v>
      </c>
      <c r="H59" s="332">
        <f>IF(D60="N",0,(E60*F60)-G60)</f>
        <v>465.3</v>
      </c>
      <c r="I59" s="333"/>
      <c r="J59" s="16"/>
      <c r="K59" s="16"/>
      <c r="O59" s="55"/>
    </row>
    <row r="60" spans="1:15" ht="15" customHeight="1" x14ac:dyDescent="0.25">
      <c r="A60" s="315"/>
      <c r="B60" s="330"/>
      <c r="C60" s="331"/>
      <c r="D60" s="27" t="s">
        <v>60</v>
      </c>
      <c r="E60" s="206">
        <v>23.5</v>
      </c>
      <c r="F60" s="27">
        <v>22</v>
      </c>
      <c r="G60" s="33">
        <f>E60*F60*0.1</f>
        <v>51.7</v>
      </c>
      <c r="H60" s="334"/>
      <c r="I60" s="335"/>
      <c r="J60" s="16"/>
      <c r="K60" s="16"/>
      <c r="O60" s="55"/>
    </row>
    <row r="61" spans="1:15" ht="15" customHeight="1" x14ac:dyDescent="0.25">
      <c r="A61" s="54" t="s">
        <v>39</v>
      </c>
      <c r="B61" s="367" t="s">
        <v>102</v>
      </c>
      <c r="C61" s="368"/>
      <c r="D61" s="368"/>
      <c r="E61" s="368"/>
      <c r="F61" s="368"/>
      <c r="G61" s="369"/>
      <c r="H61" s="323">
        <v>0</v>
      </c>
      <c r="I61" s="324"/>
      <c r="J61" s="16"/>
      <c r="K61" s="16"/>
      <c r="O61" s="55"/>
    </row>
    <row r="62" spans="1:15" ht="15" customHeight="1" x14ac:dyDescent="0.25">
      <c r="A62" s="54" t="s">
        <v>41</v>
      </c>
      <c r="B62" s="367" t="s">
        <v>103</v>
      </c>
      <c r="C62" s="368"/>
      <c r="D62" s="368"/>
      <c r="E62" s="368"/>
      <c r="F62" s="368"/>
      <c r="G62" s="369"/>
      <c r="H62" s="323">
        <v>0</v>
      </c>
      <c r="I62" s="324"/>
      <c r="J62" s="16"/>
      <c r="K62" s="16"/>
      <c r="O62" s="55"/>
    </row>
    <row r="63" spans="1:15" ht="15" customHeight="1" x14ac:dyDescent="0.25">
      <c r="A63" s="54" t="s">
        <v>64</v>
      </c>
      <c r="B63" s="97" t="s">
        <v>104</v>
      </c>
      <c r="C63" s="98"/>
      <c r="D63" s="98"/>
      <c r="E63" s="98"/>
      <c r="F63" s="98"/>
      <c r="G63" s="99"/>
      <c r="H63" s="325">
        <v>20.149999999999999</v>
      </c>
      <c r="I63" s="326"/>
      <c r="J63" s="16"/>
      <c r="K63" s="16"/>
      <c r="O63" s="55"/>
    </row>
    <row r="64" spans="1:15" ht="15" customHeight="1" x14ac:dyDescent="0.25">
      <c r="A64" s="278" t="s">
        <v>78</v>
      </c>
      <c r="B64" s="278"/>
      <c r="C64" s="278"/>
      <c r="D64" s="278"/>
      <c r="E64" s="278"/>
      <c r="F64" s="278"/>
      <c r="G64" s="278"/>
      <c r="H64" s="327">
        <f>SUM(H58:I63)</f>
        <v>562.89600000000007</v>
      </c>
      <c r="I64" s="327"/>
      <c r="J64" s="16"/>
      <c r="K64" s="16"/>
    </row>
    <row r="65" spans="1:15" ht="15" customHeight="1" x14ac:dyDescent="0.25">
      <c r="A65" s="269"/>
      <c r="B65" s="269"/>
      <c r="C65" s="269"/>
      <c r="D65" s="269"/>
      <c r="E65" s="269"/>
      <c r="F65" s="269"/>
      <c r="G65" s="269"/>
      <c r="H65" s="269"/>
      <c r="I65" s="269"/>
      <c r="J65" s="16"/>
      <c r="K65" s="16"/>
    </row>
    <row r="66" spans="1:15" ht="15" customHeight="1" x14ac:dyDescent="0.25">
      <c r="A66" s="336" t="s">
        <v>105</v>
      </c>
      <c r="B66" s="336"/>
      <c r="C66" s="336"/>
      <c r="D66" s="336"/>
      <c r="E66" s="336"/>
      <c r="F66" s="336"/>
      <c r="G66" s="336"/>
      <c r="H66" s="336"/>
      <c r="I66" s="336"/>
      <c r="J66" s="16"/>
      <c r="K66" s="16"/>
      <c r="N66" s="56"/>
    </row>
    <row r="67" spans="1:15" ht="15" customHeight="1" x14ac:dyDescent="0.25">
      <c r="A67" s="337"/>
      <c r="B67" s="337"/>
      <c r="C67" s="337"/>
      <c r="D67" s="337"/>
      <c r="E67" s="337"/>
      <c r="F67" s="337"/>
      <c r="G67" s="337"/>
      <c r="H67" s="337"/>
      <c r="I67" s="337"/>
      <c r="J67" s="16"/>
      <c r="K67" s="16"/>
      <c r="N67" s="55"/>
    </row>
    <row r="68" spans="1:15" ht="15" customHeight="1" x14ac:dyDescent="0.25">
      <c r="A68" s="43">
        <v>2</v>
      </c>
      <c r="B68" s="338" t="s">
        <v>106</v>
      </c>
      <c r="C68" s="338"/>
      <c r="D68" s="338"/>
      <c r="E68" s="338"/>
      <c r="F68" s="338"/>
      <c r="G68" s="338"/>
      <c r="H68" s="253" t="s">
        <v>56</v>
      </c>
      <c r="I68" s="253"/>
      <c r="J68" s="16"/>
      <c r="K68" s="16"/>
    </row>
    <row r="69" spans="1:15" ht="15" customHeight="1" x14ac:dyDescent="0.25">
      <c r="A69" s="28" t="s">
        <v>73</v>
      </c>
      <c r="B69" s="252" t="s">
        <v>107</v>
      </c>
      <c r="C69" s="252"/>
      <c r="D69" s="252"/>
      <c r="E69" s="252"/>
      <c r="F69" s="252"/>
      <c r="G69" s="252"/>
      <c r="H69" s="255">
        <f>I41</f>
        <v>483.2865811111111</v>
      </c>
      <c r="I69" s="255"/>
      <c r="J69" s="16"/>
      <c r="K69" s="18"/>
      <c r="L69" s="15"/>
      <c r="M69" s="15"/>
      <c r="N69" s="15"/>
      <c r="O69" s="15"/>
    </row>
    <row r="70" spans="1:15" ht="15" customHeight="1" x14ac:dyDescent="0.25">
      <c r="A70" s="28" t="s">
        <v>81</v>
      </c>
      <c r="B70" s="252" t="s">
        <v>82</v>
      </c>
      <c r="C70" s="252"/>
      <c r="D70" s="252"/>
      <c r="E70" s="252"/>
      <c r="F70" s="252"/>
      <c r="G70" s="252"/>
      <c r="H70" s="255">
        <f>I53</f>
        <v>1092.6606618488888</v>
      </c>
      <c r="I70" s="255"/>
      <c r="J70" s="16"/>
      <c r="K70" s="16"/>
    </row>
    <row r="71" spans="1:15" ht="15" customHeight="1" x14ac:dyDescent="0.25">
      <c r="A71" s="28" t="s">
        <v>93</v>
      </c>
      <c r="B71" s="252" t="s">
        <v>94</v>
      </c>
      <c r="C71" s="252"/>
      <c r="D71" s="252"/>
      <c r="E71" s="252"/>
      <c r="F71" s="252"/>
      <c r="G71" s="252"/>
      <c r="H71" s="255">
        <f>H64</f>
        <v>562.89600000000007</v>
      </c>
      <c r="I71" s="255"/>
      <c r="J71" s="16"/>
      <c r="K71" s="16"/>
    </row>
    <row r="72" spans="1:15" ht="15" customHeight="1" x14ac:dyDescent="0.25">
      <c r="A72" s="278" t="s">
        <v>78</v>
      </c>
      <c r="B72" s="278"/>
      <c r="C72" s="278"/>
      <c r="D72" s="278"/>
      <c r="E72" s="278"/>
      <c r="F72" s="278"/>
      <c r="G72" s="278"/>
      <c r="H72" s="327">
        <f>SUM(H69:I71)</f>
        <v>2138.8432429600002</v>
      </c>
      <c r="I72" s="327"/>
      <c r="J72" s="16"/>
      <c r="K72" s="16"/>
    </row>
    <row r="73" spans="1:15" ht="15" customHeight="1" x14ac:dyDescent="0.25">
      <c r="A73" s="339"/>
      <c r="B73" s="339"/>
      <c r="C73" s="339"/>
      <c r="D73" s="339"/>
      <c r="E73" s="339"/>
      <c r="F73" s="339"/>
      <c r="G73" s="339"/>
      <c r="H73" s="339"/>
      <c r="I73" s="339"/>
      <c r="J73" s="16"/>
      <c r="K73" s="16"/>
    </row>
    <row r="74" spans="1:15" ht="15" customHeight="1" x14ac:dyDescent="0.25">
      <c r="A74" s="284" t="s">
        <v>108</v>
      </c>
      <c r="B74" s="285"/>
      <c r="C74" s="285"/>
      <c r="D74" s="285"/>
      <c r="E74" s="285"/>
      <c r="F74" s="285"/>
      <c r="G74" s="285"/>
      <c r="H74" s="285"/>
      <c r="I74" s="286"/>
      <c r="J74" s="16"/>
      <c r="K74" s="16"/>
    </row>
    <row r="75" spans="1:15" ht="15" customHeight="1" x14ac:dyDescent="0.25">
      <c r="A75" s="44">
        <v>3</v>
      </c>
      <c r="B75" s="63" t="s">
        <v>109</v>
      </c>
      <c r="C75" s="62"/>
      <c r="D75" s="62"/>
      <c r="E75" s="62"/>
      <c r="F75" s="62"/>
      <c r="G75" s="62"/>
      <c r="H75" s="44" t="s">
        <v>75</v>
      </c>
      <c r="I75" s="47" t="s">
        <v>56</v>
      </c>
      <c r="J75" s="16"/>
      <c r="K75" s="16"/>
    </row>
    <row r="76" spans="1:15" ht="15" customHeight="1" x14ac:dyDescent="0.25">
      <c r="A76" s="27" t="s">
        <v>34</v>
      </c>
      <c r="B76" s="65" t="s">
        <v>110</v>
      </c>
      <c r="C76" s="66"/>
      <c r="D76" s="66"/>
      <c r="E76" s="66"/>
      <c r="F76" s="66"/>
      <c r="G76" s="66"/>
      <c r="H76" s="207">
        <f>0.05*(1+(1/12+1/12+1/36))/12</f>
        <v>4.9768518518518521E-3</v>
      </c>
      <c r="I76" s="36">
        <f>H76*$H$34</f>
        <v>12.371956018518519</v>
      </c>
      <c r="J76" s="355"/>
      <c r="K76" s="16"/>
    </row>
    <row r="77" spans="1:15" ht="15" customHeight="1" x14ac:dyDescent="0.25">
      <c r="A77" s="27" t="s">
        <v>36</v>
      </c>
      <c r="B77" s="65" t="s">
        <v>111</v>
      </c>
      <c r="C77" s="66"/>
      <c r="D77" s="66"/>
      <c r="E77" s="66"/>
      <c r="F77" s="66"/>
      <c r="G77" s="66"/>
      <c r="H77" s="207">
        <f>H76*0.08</f>
        <v>3.9814814814814818E-4</v>
      </c>
      <c r="I77" s="36">
        <f t="shared" ref="I77:I81" si="1">H77*$H$34</f>
        <v>0.98975648148148154</v>
      </c>
      <c r="J77" s="355"/>
      <c r="K77" s="16"/>
      <c r="L77" s="55"/>
    </row>
    <row r="78" spans="1:15" ht="15" customHeight="1" x14ac:dyDescent="0.25">
      <c r="A78" s="27" t="s">
        <v>39</v>
      </c>
      <c r="B78" s="65" t="s">
        <v>112</v>
      </c>
      <c r="C78" s="66"/>
      <c r="D78" s="66"/>
      <c r="E78" s="66"/>
      <c r="F78" s="66"/>
      <c r="G78" s="66"/>
      <c r="H78" s="207">
        <f>0.4*0.08*0.05</f>
        <v>1.6000000000000001E-3</v>
      </c>
      <c r="I78" s="36">
        <f t="shared" si="1"/>
        <v>3.9774400000000005</v>
      </c>
      <c r="J78" s="355"/>
      <c r="K78" s="16"/>
    </row>
    <row r="79" spans="1:15" ht="15" customHeight="1" x14ac:dyDescent="0.25">
      <c r="A79" s="27" t="s">
        <v>41</v>
      </c>
      <c r="B79" s="65" t="s">
        <v>113</v>
      </c>
      <c r="C79" s="66"/>
      <c r="D79" s="66"/>
      <c r="E79" s="66"/>
      <c r="F79" s="66"/>
      <c r="G79" s="66"/>
      <c r="H79" s="207">
        <f>7/30/12</f>
        <v>1.9444444444444445E-2</v>
      </c>
      <c r="I79" s="36">
        <f t="shared" si="1"/>
        <v>48.336944444444448</v>
      </c>
      <c r="J79" s="355"/>
      <c r="K79" s="16"/>
    </row>
    <row r="80" spans="1:15" ht="15" customHeight="1" x14ac:dyDescent="0.25">
      <c r="A80" s="27" t="s">
        <v>64</v>
      </c>
      <c r="B80" s="65" t="s">
        <v>114</v>
      </c>
      <c r="C80" s="66"/>
      <c r="D80" s="66"/>
      <c r="E80" s="66"/>
      <c r="F80" s="66"/>
      <c r="G80" s="66"/>
      <c r="H80" s="207">
        <f>H53*H79</f>
        <v>7.1555555555555565E-3</v>
      </c>
      <c r="I80" s="36">
        <f t="shared" si="1"/>
        <v>17.787995555555558</v>
      </c>
      <c r="J80" s="355"/>
      <c r="K80" s="16"/>
    </row>
    <row r="81" spans="1:15" ht="15" customHeight="1" x14ac:dyDescent="0.25">
      <c r="A81" s="27" t="s">
        <v>66</v>
      </c>
      <c r="B81" s="65" t="s">
        <v>116</v>
      </c>
      <c r="C81" s="66"/>
      <c r="D81" s="66"/>
      <c r="E81" s="66"/>
      <c r="F81" s="66"/>
      <c r="G81" s="66"/>
      <c r="H81" s="207">
        <f>0.4*0.08</f>
        <v>3.2000000000000001E-2</v>
      </c>
      <c r="I81" s="36">
        <f t="shared" si="1"/>
        <v>79.5488</v>
      </c>
      <c r="J81" s="355"/>
      <c r="K81" s="16"/>
    </row>
    <row r="82" spans="1:15" ht="15" customHeight="1" x14ac:dyDescent="0.25">
      <c r="A82" s="63" t="s">
        <v>78</v>
      </c>
      <c r="B82" s="62"/>
      <c r="C82" s="62"/>
      <c r="D82" s="62"/>
      <c r="E82" s="62"/>
      <c r="F82" s="62"/>
      <c r="G82" s="62"/>
      <c r="H82" s="327">
        <f>SUM(I76:I81)</f>
        <v>163.01289250000002</v>
      </c>
      <c r="I82" s="327"/>
      <c r="J82" s="16"/>
      <c r="K82" s="16"/>
    </row>
    <row r="83" spans="1:15" ht="15" customHeight="1" x14ac:dyDescent="0.25">
      <c r="A83" s="308"/>
      <c r="B83" s="308"/>
      <c r="C83" s="308"/>
      <c r="D83" s="308"/>
      <c r="E83" s="308"/>
      <c r="F83" s="308"/>
      <c r="G83" s="308"/>
      <c r="H83" s="308"/>
      <c r="I83" s="308"/>
      <c r="J83" s="16"/>
      <c r="K83" s="16"/>
    </row>
    <row r="84" spans="1:15" ht="15" customHeight="1" x14ac:dyDescent="0.25">
      <c r="A84" s="284" t="s">
        <v>117</v>
      </c>
      <c r="B84" s="285"/>
      <c r="C84" s="285"/>
      <c r="D84" s="285"/>
      <c r="E84" s="285"/>
      <c r="F84" s="285"/>
      <c r="G84" s="285"/>
      <c r="H84" s="285"/>
      <c r="I84" s="286"/>
      <c r="J84" s="16"/>
      <c r="K84" s="16"/>
    </row>
    <row r="85" spans="1:15" ht="15" customHeight="1" x14ac:dyDescent="0.25">
      <c r="A85" s="311" t="s">
        <v>118</v>
      </c>
      <c r="B85" s="312"/>
      <c r="C85" s="312"/>
      <c r="D85" s="312"/>
      <c r="E85" s="312"/>
      <c r="F85" s="312"/>
      <c r="G85" s="312"/>
      <c r="H85" s="312"/>
      <c r="I85" s="313"/>
      <c r="J85" s="16"/>
      <c r="K85" s="16"/>
    </row>
    <row r="86" spans="1:15" ht="15" customHeight="1" x14ac:dyDescent="0.25">
      <c r="A86" s="44" t="s">
        <v>119</v>
      </c>
      <c r="B86" s="63" t="s">
        <v>120</v>
      </c>
      <c r="C86" s="62"/>
      <c r="D86" s="62"/>
      <c r="E86" s="62"/>
      <c r="F86" s="62"/>
      <c r="G86" s="62"/>
      <c r="H86" s="44" t="s">
        <v>75</v>
      </c>
      <c r="I86" s="44" t="s">
        <v>56</v>
      </c>
      <c r="J86" s="16"/>
      <c r="K86" s="16"/>
    </row>
    <row r="87" spans="1:15" ht="15" customHeight="1" x14ac:dyDescent="0.25">
      <c r="A87" s="27" t="s">
        <v>34</v>
      </c>
      <c r="B87" s="65" t="s">
        <v>121</v>
      </c>
      <c r="C87" s="66"/>
      <c r="D87" s="66"/>
      <c r="E87" s="66"/>
      <c r="F87" s="66"/>
      <c r="G87" s="66"/>
      <c r="H87" s="58">
        <f>(1/12+1/12+1/36)/12</f>
        <v>1.6203703703703703E-2</v>
      </c>
      <c r="I87" s="34">
        <f>H87*$H$34</f>
        <v>40.280787037037037</v>
      </c>
      <c r="J87" s="16"/>
      <c r="K87" s="16"/>
    </row>
    <row r="88" spans="1:15" ht="15" customHeight="1" x14ac:dyDescent="0.25">
      <c r="A88" s="27" t="s">
        <v>36</v>
      </c>
      <c r="B88" s="65" t="s">
        <v>122</v>
      </c>
      <c r="C88" s="66"/>
      <c r="D88" s="66"/>
      <c r="E88" s="66"/>
      <c r="F88" s="66"/>
      <c r="G88" s="66"/>
      <c r="H88" s="207">
        <f>(5/30/12)</f>
        <v>1.3888888888888888E-2</v>
      </c>
      <c r="I88" s="34">
        <f t="shared" ref="I88:I97" si="2">H88*$H$34</f>
        <v>34.526388888888889</v>
      </c>
      <c r="J88" s="355"/>
      <c r="K88" s="135"/>
      <c r="L88" s="14"/>
      <c r="M88" s="14"/>
      <c r="O88" s="67"/>
    </row>
    <row r="89" spans="1:15" ht="15" customHeight="1" x14ac:dyDescent="0.25">
      <c r="A89" s="27" t="s">
        <v>39</v>
      </c>
      <c r="B89" s="65" t="s">
        <v>123</v>
      </c>
      <c r="C89" s="66"/>
      <c r="D89" s="66"/>
      <c r="E89" s="66"/>
      <c r="F89" s="66"/>
      <c r="G89" s="66"/>
      <c r="H89" s="207">
        <f>0.0162*0.5*(5/30/12)</f>
        <v>1.1249999999999998E-4</v>
      </c>
      <c r="I89" s="34">
        <f t="shared" si="2"/>
        <v>0.27966374999999999</v>
      </c>
      <c r="J89" s="355"/>
      <c r="K89" s="136"/>
    </row>
    <row r="90" spans="1:15" ht="15" customHeight="1" x14ac:dyDescent="0.25">
      <c r="A90" s="27" t="s">
        <v>41</v>
      </c>
      <c r="B90" s="65" t="s">
        <v>124</v>
      </c>
      <c r="C90" s="66"/>
      <c r="D90" s="66"/>
      <c r="E90" s="66"/>
      <c r="F90" s="66"/>
      <c r="G90" s="66"/>
      <c r="H90" s="207">
        <f>(1/12+1/36)*(4/12)*0.5*0.0162</f>
        <v>2.9999999999999997E-4</v>
      </c>
      <c r="I90" s="34">
        <f t="shared" si="2"/>
        <v>0.74576999999999993</v>
      </c>
      <c r="J90" s="355"/>
      <c r="K90" s="16"/>
    </row>
    <row r="91" spans="1:15" ht="15" customHeight="1" x14ac:dyDescent="0.25">
      <c r="A91" s="27" t="s">
        <v>64</v>
      </c>
      <c r="B91" s="65" t="s">
        <v>125</v>
      </c>
      <c r="C91" s="66"/>
      <c r="D91" s="66"/>
      <c r="E91" s="66"/>
      <c r="F91" s="66"/>
      <c r="G91" s="66"/>
      <c r="H91" s="207">
        <f>(7/30/12)</f>
        <v>1.9444444444444445E-2</v>
      </c>
      <c r="I91" s="34">
        <f t="shared" si="2"/>
        <v>48.336944444444448</v>
      </c>
      <c r="J91" s="355"/>
      <c r="K91" s="16"/>
      <c r="M91" s="71"/>
    </row>
    <row r="92" spans="1:15" ht="15" customHeight="1" x14ac:dyDescent="0.25">
      <c r="A92" s="27" t="s">
        <v>66</v>
      </c>
      <c r="B92" s="65" t="s">
        <v>126</v>
      </c>
      <c r="C92" s="66"/>
      <c r="D92" s="66"/>
      <c r="E92" s="66"/>
      <c r="F92" s="66"/>
      <c r="G92" s="66"/>
      <c r="H92" s="207">
        <f>(15/30/12)*0.0122</f>
        <v>5.0833333333333329E-4</v>
      </c>
      <c r="I92" s="34">
        <f t="shared" si="2"/>
        <v>1.2636658333333333</v>
      </c>
      <c r="J92" s="355"/>
      <c r="K92" s="16"/>
    </row>
    <row r="93" spans="1:15" ht="15" customHeight="1" x14ac:dyDescent="0.25">
      <c r="A93" s="27"/>
      <c r="B93" s="65"/>
      <c r="C93" s="66"/>
      <c r="D93" s="66"/>
      <c r="E93" s="66"/>
      <c r="F93" s="66"/>
      <c r="G93" s="66"/>
      <c r="H93" s="58"/>
      <c r="I93" s="34">
        <f t="shared" si="2"/>
        <v>0</v>
      </c>
      <c r="J93" s="16"/>
      <c r="K93" s="16"/>
    </row>
    <row r="94" spans="1:15" ht="15" customHeight="1" x14ac:dyDescent="0.25">
      <c r="A94" s="27"/>
      <c r="B94" s="65"/>
      <c r="C94" s="66"/>
      <c r="D94" s="66"/>
      <c r="E94" s="66"/>
      <c r="F94" s="66"/>
      <c r="G94" s="66"/>
      <c r="H94" s="58"/>
      <c r="I94" s="34">
        <f t="shared" si="2"/>
        <v>0</v>
      </c>
      <c r="J94" s="16"/>
      <c r="K94" s="16"/>
    </row>
    <row r="95" spans="1:15" ht="15" customHeight="1" x14ac:dyDescent="0.25">
      <c r="A95" s="27"/>
      <c r="B95" s="65"/>
      <c r="C95" s="66"/>
      <c r="D95" s="66"/>
      <c r="E95" s="66"/>
      <c r="F95" s="66"/>
      <c r="G95" s="66"/>
      <c r="H95" s="58"/>
      <c r="I95" s="34">
        <f t="shared" si="2"/>
        <v>0</v>
      </c>
      <c r="J95" s="16"/>
      <c r="K95" s="16"/>
    </row>
    <row r="96" spans="1:15" ht="15" customHeight="1" x14ac:dyDescent="0.25">
      <c r="A96" s="27"/>
      <c r="B96" s="65"/>
      <c r="C96" s="66"/>
      <c r="D96" s="66"/>
      <c r="E96" s="66"/>
      <c r="F96" s="66"/>
      <c r="G96" s="66"/>
      <c r="H96" s="58"/>
      <c r="I96" s="34">
        <f t="shared" si="2"/>
        <v>0</v>
      </c>
      <c r="J96" s="16"/>
      <c r="K96" s="16"/>
    </row>
    <row r="97" spans="1:11" ht="15" customHeight="1" x14ac:dyDescent="0.25">
      <c r="A97" s="27"/>
      <c r="B97" s="65"/>
      <c r="C97" s="66"/>
      <c r="D97" s="66"/>
      <c r="E97" s="66"/>
      <c r="F97" s="66"/>
      <c r="G97" s="66"/>
      <c r="H97" s="58"/>
      <c r="I97" s="34">
        <f t="shared" si="2"/>
        <v>0</v>
      </c>
      <c r="J97" s="16"/>
      <c r="K97" s="16"/>
    </row>
    <row r="98" spans="1:11" ht="15" customHeight="1" x14ac:dyDescent="0.25">
      <c r="A98" s="348" t="s">
        <v>128</v>
      </c>
      <c r="B98" s="349"/>
      <c r="C98" s="349"/>
      <c r="D98" s="349"/>
      <c r="E98" s="349"/>
      <c r="F98" s="349"/>
      <c r="G98" s="350"/>
      <c r="H98" s="70">
        <f>SUM(H87:H97)</f>
        <v>5.0457870370370375E-2</v>
      </c>
      <c r="I98" s="34"/>
      <c r="J98" s="16"/>
      <c r="K98" s="16"/>
    </row>
    <row r="99" spans="1:11" ht="15" customHeight="1" x14ac:dyDescent="0.25">
      <c r="A99" s="27"/>
      <c r="B99" s="163"/>
      <c r="C99" s="121"/>
      <c r="D99" s="121"/>
      <c r="E99" s="121"/>
      <c r="F99" s="121"/>
      <c r="G99" s="121"/>
      <c r="H99" s="58"/>
      <c r="I99" s="34"/>
      <c r="J99" s="16"/>
      <c r="K99" s="16"/>
    </row>
    <row r="100" spans="1:11" ht="15" customHeight="1" x14ac:dyDescent="0.25">
      <c r="A100" s="27" t="s">
        <v>129</v>
      </c>
      <c r="B100" s="120" t="s">
        <v>167</v>
      </c>
      <c r="C100" s="121"/>
      <c r="D100" s="121"/>
      <c r="E100" s="121"/>
      <c r="F100" s="121"/>
      <c r="G100" s="121"/>
      <c r="H100" s="58">
        <f>H53</f>
        <v>0.36800000000000005</v>
      </c>
      <c r="I100" s="34">
        <f>H100*SUM(I87:I90)</f>
        <v>27.906400360740736</v>
      </c>
      <c r="J100" s="16"/>
      <c r="K100" s="16"/>
    </row>
    <row r="101" spans="1:11" ht="15" customHeight="1" x14ac:dyDescent="0.25">
      <c r="A101" s="348" t="s">
        <v>78</v>
      </c>
      <c r="B101" s="349"/>
      <c r="C101" s="349"/>
      <c r="D101" s="349"/>
      <c r="E101" s="349"/>
      <c r="F101" s="349"/>
      <c r="G101" s="350"/>
      <c r="H101" s="46">
        <f>H98+H99+H100</f>
        <v>0.41845787037037041</v>
      </c>
      <c r="I101" s="45">
        <f>SUM(I87:I97,I99:I100)</f>
        <v>153.33962031444443</v>
      </c>
      <c r="J101" s="16"/>
      <c r="K101" s="16"/>
    </row>
    <row r="102" spans="1:11" ht="15" customHeight="1" x14ac:dyDescent="0.25">
      <c r="A102" s="269"/>
      <c r="B102" s="269"/>
      <c r="C102" s="269"/>
      <c r="D102" s="269"/>
      <c r="E102" s="269"/>
      <c r="F102" s="269"/>
      <c r="G102" s="269"/>
      <c r="H102" s="269"/>
      <c r="I102" s="269"/>
      <c r="J102" s="16"/>
      <c r="K102" s="16"/>
    </row>
    <row r="103" spans="1:11" ht="15" customHeight="1" x14ac:dyDescent="0.25">
      <c r="A103" s="336" t="s">
        <v>131</v>
      </c>
      <c r="B103" s="336"/>
      <c r="C103" s="336"/>
      <c r="D103" s="336"/>
      <c r="E103" s="336"/>
      <c r="F103" s="336"/>
      <c r="G103" s="336"/>
      <c r="H103" s="336"/>
      <c r="I103" s="336"/>
      <c r="J103" s="16"/>
      <c r="K103" s="16"/>
    </row>
    <row r="104" spans="1:11" ht="15" customHeight="1" x14ac:dyDescent="0.25">
      <c r="A104" s="337"/>
      <c r="B104" s="337"/>
      <c r="C104" s="337"/>
      <c r="D104" s="337"/>
      <c r="E104" s="337"/>
      <c r="F104" s="337"/>
      <c r="G104" s="337"/>
      <c r="H104" s="337"/>
      <c r="I104" s="337"/>
      <c r="J104" s="16"/>
      <c r="K104" s="16"/>
    </row>
    <row r="105" spans="1:11" ht="15" customHeight="1" x14ac:dyDescent="0.25">
      <c r="A105" s="43">
        <v>4</v>
      </c>
      <c r="B105" s="128" t="s">
        <v>106</v>
      </c>
      <c r="C105" s="129"/>
      <c r="D105" s="129"/>
      <c r="E105" s="129"/>
      <c r="F105" s="129"/>
      <c r="G105" s="129"/>
      <c r="H105" s="253" t="s">
        <v>56</v>
      </c>
      <c r="I105" s="253"/>
      <c r="J105" s="16"/>
      <c r="K105" s="16"/>
    </row>
    <row r="106" spans="1:11" ht="15" customHeight="1" x14ac:dyDescent="0.25">
      <c r="A106" s="28" t="s">
        <v>119</v>
      </c>
      <c r="B106" s="124" t="s">
        <v>132</v>
      </c>
      <c r="C106" s="125"/>
      <c r="D106" s="125"/>
      <c r="E106" s="125"/>
      <c r="F106" s="125"/>
      <c r="G106" s="125"/>
      <c r="H106" s="255">
        <f>I101</f>
        <v>153.33962031444443</v>
      </c>
      <c r="I106" s="255"/>
      <c r="J106" s="16"/>
      <c r="K106" s="16"/>
    </row>
    <row r="107" spans="1:11" ht="15" customHeight="1" x14ac:dyDescent="0.25">
      <c r="A107" s="122" t="s">
        <v>78</v>
      </c>
      <c r="B107" s="123"/>
      <c r="C107" s="123"/>
      <c r="D107" s="123"/>
      <c r="E107" s="123"/>
      <c r="F107" s="123"/>
      <c r="G107" s="123"/>
      <c r="H107" s="327">
        <f>SUM(H106:I106)</f>
        <v>153.33962031444443</v>
      </c>
      <c r="I107" s="327"/>
      <c r="J107" s="16"/>
      <c r="K107" s="16"/>
    </row>
    <row r="108" spans="1:11" ht="15" customHeight="1" x14ac:dyDescent="0.25">
      <c r="A108" s="339"/>
      <c r="B108" s="339"/>
      <c r="C108" s="339"/>
      <c r="D108" s="339"/>
      <c r="E108" s="339"/>
      <c r="F108" s="339"/>
      <c r="G108" s="339"/>
      <c r="H108" s="339"/>
      <c r="I108" s="339"/>
      <c r="J108" s="16"/>
      <c r="K108" s="16"/>
    </row>
    <row r="109" spans="1:11" ht="15" customHeight="1" x14ac:dyDescent="0.25">
      <c r="A109" s="284" t="s">
        <v>133</v>
      </c>
      <c r="B109" s="285"/>
      <c r="C109" s="285"/>
      <c r="D109" s="285"/>
      <c r="E109" s="285"/>
      <c r="F109" s="285"/>
      <c r="G109" s="285"/>
      <c r="H109" s="285"/>
      <c r="I109" s="286"/>
      <c r="J109" s="16"/>
      <c r="K109" s="16"/>
    </row>
    <row r="110" spans="1:11" ht="15" customHeight="1" x14ac:dyDescent="0.25">
      <c r="A110" s="44">
        <v>5</v>
      </c>
      <c r="B110" s="287" t="s">
        <v>134</v>
      </c>
      <c r="C110" s="287"/>
      <c r="D110" s="287"/>
      <c r="E110" s="287"/>
      <c r="F110" s="287"/>
      <c r="G110" s="287"/>
      <c r="H110" s="278" t="s">
        <v>56</v>
      </c>
      <c r="I110" s="278"/>
      <c r="J110" s="16"/>
      <c r="K110" s="16"/>
    </row>
    <row r="111" spans="1:11" ht="15" customHeight="1" x14ac:dyDescent="0.25">
      <c r="A111" s="28" t="s">
        <v>34</v>
      </c>
      <c r="B111" s="340" t="s">
        <v>135</v>
      </c>
      <c r="C111" s="341"/>
      <c r="D111" s="341"/>
      <c r="E111" s="341"/>
      <c r="F111" s="341"/>
      <c r="G111" s="342"/>
      <c r="H111" s="365">
        <f>Uniformes!J16</f>
        <v>101.43652777777777</v>
      </c>
      <c r="I111" s="366"/>
      <c r="J111" s="16"/>
      <c r="K111" s="16"/>
    </row>
    <row r="112" spans="1:11" ht="15" customHeight="1" x14ac:dyDescent="0.25">
      <c r="A112" s="28" t="s">
        <v>36</v>
      </c>
      <c r="B112" s="345" t="s">
        <v>136</v>
      </c>
      <c r="C112" s="346"/>
      <c r="D112" s="346"/>
      <c r="E112" s="346"/>
      <c r="F112" s="346"/>
      <c r="G112" s="347"/>
      <c r="H112" s="365">
        <f>'Insumos e Equipamentos'!J10</f>
        <v>2.5575688509021846</v>
      </c>
      <c r="I112" s="366"/>
      <c r="J112" s="16"/>
      <c r="K112" s="16"/>
    </row>
    <row r="113" spans="1:12" ht="15" customHeight="1" x14ac:dyDescent="0.25">
      <c r="A113" s="253" t="s">
        <v>28</v>
      </c>
      <c r="B113" s="253"/>
      <c r="C113" s="253"/>
      <c r="D113" s="253"/>
      <c r="E113" s="253"/>
      <c r="F113" s="253"/>
      <c r="G113" s="253"/>
      <c r="H113" s="353">
        <f>SUM(H111:I112)</f>
        <v>103.99409662867996</v>
      </c>
      <c r="I113" s="353"/>
      <c r="J113" s="16"/>
      <c r="K113" s="16"/>
    </row>
    <row r="114" spans="1:12" ht="15" customHeight="1" x14ac:dyDescent="0.25">
      <c r="A114" s="354"/>
      <c r="B114" s="354"/>
      <c r="C114" s="354"/>
      <c r="D114" s="354"/>
      <c r="E114" s="354"/>
      <c r="F114" s="354"/>
      <c r="G114" s="354"/>
      <c r="H114" s="354"/>
      <c r="I114" s="354"/>
      <c r="J114" s="16"/>
      <c r="K114" s="16"/>
    </row>
    <row r="115" spans="1:12" ht="15" customHeight="1" x14ac:dyDescent="0.25">
      <c r="A115" s="284" t="s">
        <v>138</v>
      </c>
      <c r="B115" s="285"/>
      <c r="C115" s="285"/>
      <c r="D115" s="285"/>
      <c r="E115" s="285"/>
      <c r="F115" s="285"/>
      <c r="G115" s="285"/>
      <c r="H115" s="285"/>
      <c r="I115" s="286"/>
      <c r="J115" s="16"/>
      <c r="K115" s="16"/>
    </row>
    <row r="116" spans="1:12" ht="15" customHeight="1" x14ac:dyDescent="0.25">
      <c r="A116" s="43">
        <v>6</v>
      </c>
      <c r="B116" s="338" t="s">
        <v>139</v>
      </c>
      <c r="C116" s="338"/>
      <c r="D116" s="338"/>
      <c r="E116" s="338"/>
      <c r="F116" s="338"/>
      <c r="G116" s="338"/>
      <c r="H116" s="43" t="s">
        <v>75</v>
      </c>
      <c r="I116" s="43" t="s">
        <v>56</v>
      </c>
      <c r="J116" s="16"/>
      <c r="K116" s="16"/>
    </row>
    <row r="117" spans="1:12" ht="15" customHeight="1" x14ac:dyDescent="0.25">
      <c r="A117" s="28" t="s">
        <v>34</v>
      </c>
      <c r="B117" s="252" t="s">
        <v>140</v>
      </c>
      <c r="C117" s="252"/>
      <c r="D117" s="252"/>
      <c r="E117" s="252"/>
      <c r="F117" s="252"/>
      <c r="G117" s="252"/>
      <c r="H117" s="208">
        <v>0.03</v>
      </c>
      <c r="I117" s="39">
        <f>$H$133*H117</f>
        <v>151.35269557209375</v>
      </c>
      <c r="J117" s="16"/>
      <c r="K117" s="16"/>
      <c r="L117" s="56"/>
    </row>
    <row r="118" spans="1:12" ht="15" customHeight="1" x14ac:dyDescent="0.25">
      <c r="A118" s="28" t="s">
        <v>36</v>
      </c>
      <c r="B118" s="252" t="s">
        <v>141</v>
      </c>
      <c r="C118" s="252"/>
      <c r="D118" s="252"/>
      <c r="E118" s="252"/>
      <c r="F118" s="252"/>
      <c r="G118" s="252"/>
      <c r="H118" s="208">
        <v>6.7900000000000002E-2</v>
      </c>
      <c r="I118" s="39">
        <f>($H$133+I117)*H118</f>
        <v>352.8384490075174</v>
      </c>
      <c r="J118" s="16"/>
      <c r="K118" s="16"/>
      <c r="L118" s="55"/>
    </row>
    <row r="119" spans="1:12" ht="15" customHeight="1" x14ac:dyDescent="0.25">
      <c r="A119" s="28" t="s">
        <v>39</v>
      </c>
      <c r="B119" s="252" t="s">
        <v>142</v>
      </c>
      <c r="C119" s="252"/>
      <c r="D119" s="252"/>
      <c r="E119" s="252"/>
      <c r="F119" s="252"/>
      <c r="G119" s="252"/>
      <c r="H119" s="38">
        <f>SUM(H120:H122)</f>
        <v>0.14250000000000002</v>
      </c>
      <c r="I119" s="152">
        <f>((H133+I117+I118)/(1-H119))*H119</f>
        <v>922.183722530659</v>
      </c>
      <c r="J119" s="16"/>
      <c r="K119" s="16"/>
    </row>
    <row r="120" spans="1:12" ht="15" customHeight="1" x14ac:dyDescent="0.25">
      <c r="A120" s="344" t="s">
        <v>143</v>
      </c>
      <c r="B120" s="344"/>
      <c r="C120" s="351" t="s">
        <v>144</v>
      </c>
      <c r="D120" s="29" t="s">
        <v>145</v>
      </c>
      <c r="E120" s="30"/>
      <c r="F120" s="30"/>
      <c r="G120" s="32"/>
      <c r="H120" s="208">
        <v>1.6500000000000001E-2</v>
      </c>
      <c r="I120" s="152">
        <f>((H133+I117+I118)/(1-H119))*H120</f>
        <v>106.77916787197104</v>
      </c>
      <c r="J120" s="16"/>
      <c r="K120" s="16"/>
    </row>
    <row r="121" spans="1:12" ht="15" customHeight="1" x14ac:dyDescent="0.25">
      <c r="A121" s="344" t="s">
        <v>146</v>
      </c>
      <c r="B121" s="344"/>
      <c r="C121" s="352"/>
      <c r="D121" s="29" t="s">
        <v>147</v>
      </c>
      <c r="E121" s="30"/>
      <c r="F121" s="30"/>
      <c r="G121" s="32"/>
      <c r="H121" s="208">
        <v>7.5999999999999998E-2</v>
      </c>
      <c r="I121" s="152">
        <f>((H133+I117+I118)/(1-H119))*H121</f>
        <v>491.83131868301808</v>
      </c>
      <c r="J121" s="16"/>
      <c r="K121" s="16"/>
    </row>
    <row r="122" spans="1:12" ht="15" customHeight="1" x14ac:dyDescent="0.25">
      <c r="A122" s="344" t="s">
        <v>148</v>
      </c>
      <c r="B122" s="344"/>
      <c r="C122" s="40" t="s">
        <v>149</v>
      </c>
      <c r="D122" s="29" t="s">
        <v>150</v>
      </c>
      <c r="E122" s="30"/>
      <c r="F122" s="30"/>
      <c r="G122" s="32"/>
      <c r="H122" s="38">
        <v>0.05</v>
      </c>
      <c r="I122" s="152">
        <f>((H133+I117+I118)/(1-H119))*H122</f>
        <v>323.57323597566983</v>
      </c>
      <c r="J122" s="16"/>
      <c r="K122" s="16"/>
    </row>
    <row r="123" spans="1:12" ht="15" customHeight="1" x14ac:dyDescent="0.25">
      <c r="A123" s="253" t="s">
        <v>28</v>
      </c>
      <c r="B123" s="253"/>
      <c r="C123" s="253"/>
      <c r="D123" s="253"/>
      <c r="E123" s="253"/>
      <c r="F123" s="253"/>
      <c r="G123" s="253"/>
      <c r="H123" s="42">
        <f>H119+H118+H117</f>
        <v>0.24040000000000003</v>
      </c>
      <c r="I123" s="153">
        <f>SUM(I117:I119)</f>
        <v>1426.3748671102701</v>
      </c>
      <c r="J123" s="16"/>
      <c r="K123" s="16"/>
    </row>
    <row r="124" spans="1:12" ht="15" customHeight="1" x14ac:dyDescent="0.25">
      <c r="A124" s="356"/>
      <c r="B124" s="356"/>
      <c r="C124" s="356"/>
      <c r="D124" s="356"/>
      <c r="E124" s="356"/>
      <c r="F124" s="356"/>
      <c r="G124" s="356"/>
      <c r="H124" s="356"/>
      <c r="I124" s="356"/>
      <c r="J124" s="16"/>
      <c r="K124" s="16"/>
    </row>
    <row r="125" spans="1:12" ht="15" customHeight="1" x14ac:dyDescent="0.25">
      <c r="A125" s="254" t="s">
        <v>151</v>
      </c>
      <c r="B125" s="254"/>
      <c r="C125" s="254"/>
      <c r="D125" s="254"/>
      <c r="E125" s="254"/>
      <c r="F125" s="254"/>
      <c r="G125" s="254"/>
      <c r="H125" s="254"/>
      <c r="I125" s="254"/>
      <c r="J125" s="16"/>
      <c r="K125" s="16"/>
    </row>
    <row r="126" spans="1:12" ht="15" customHeight="1" x14ac:dyDescent="0.25">
      <c r="A126" s="357"/>
      <c r="B126" s="357"/>
      <c r="C126" s="357"/>
      <c r="D126" s="357"/>
      <c r="E126" s="357"/>
      <c r="F126" s="357"/>
      <c r="G126" s="357"/>
      <c r="H126" s="357"/>
      <c r="I126" s="357"/>
      <c r="J126" s="16"/>
      <c r="K126" s="16"/>
    </row>
    <row r="127" spans="1:12" ht="15" customHeight="1" x14ac:dyDescent="0.25">
      <c r="A127" s="253" t="s">
        <v>152</v>
      </c>
      <c r="B127" s="253"/>
      <c r="C127" s="253"/>
      <c r="D127" s="253"/>
      <c r="E127" s="253"/>
      <c r="F127" s="253"/>
      <c r="G127" s="253"/>
      <c r="H127" s="253" t="s">
        <v>56</v>
      </c>
      <c r="I127" s="253"/>
      <c r="J127" s="16"/>
      <c r="K127" s="16"/>
    </row>
    <row r="128" spans="1:12" ht="15" customHeight="1" x14ac:dyDescent="0.25">
      <c r="A128" s="28" t="s">
        <v>34</v>
      </c>
      <c r="B128" s="252" t="s">
        <v>153</v>
      </c>
      <c r="C128" s="252"/>
      <c r="D128" s="252"/>
      <c r="E128" s="252"/>
      <c r="F128" s="252"/>
      <c r="G128" s="252"/>
      <c r="H128" s="255">
        <f>H34</f>
        <v>2485.9</v>
      </c>
      <c r="I128" s="255"/>
      <c r="J128" s="16"/>
      <c r="K128" s="16"/>
    </row>
    <row r="129" spans="1:11" ht="15" customHeight="1" x14ac:dyDescent="0.25">
      <c r="A129" s="28" t="s">
        <v>36</v>
      </c>
      <c r="B129" s="252" t="s">
        <v>154</v>
      </c>
      <c r="C129" s="252"/>
      <c r="D129" s="252"/>
      <c r="E129" s="252"/>
      <c r="F129" s="252"/>
      <c r="G129" s="252"/>
      <c r="H129" s="255">
        <f>H72</f>
        <v>2138.8432429600002</v>
      </c>
      <c r="I129" s="255"/>
      <c r="J129" s="16"/>
      <c r="K129" s="16"/>
    </row>
    <row r="130" spans="1:11" ht="15" customHeight="1" x14ac:dyDescent="0.25">
      <c r="A130" s="28" t="s">
        <v>39</v>
      </c>
      <c r="B130" s="252" t="s">
        <v>155</v>
      </c>
      <c r="C130" s="252"/>
      <c r="D130" s="252"/>
      <c r="E130" s="252"/>
      <c r="F130" s="252"/>
      <c r="G130" s="252"/>
      <c r="H130" s="255">
        <f>H82</f>
        <v>163.01289250000002</v>
      </c>
      <c r="I130" s="255"/>
      <c r="J130" s="16"/>
      <c r="K130" s="16"/>
    </row>
    <row r="131" spans="1:11" ht="15" customHeight="1" x14ac:dyDescent="0.25">
      <c r="A131" s="28" t="s">
        <v>41</v>
      </c>
      <c r="B131" s="252" t="s">
        <v>156</v>
      </c>
      <c r="C131" s="252"/>
      <c r="D131" s="252"/>
      <c r="E131" s="252"/>
      <c r="F131" s="252"/>
      <c r="G131" s="252"/>
      <c r="H131" s="255">
        <f>H107</f>
        <v>153.33962031444443</v>
      </c>
      <c r="I131" s="255"/>
      <c r="J131" s="16"/>
      <c r="K131" s="16"/>
    </row>
    <row r="132" spans="1:11" ht="15" customHeight="1" x14ac:dyDescent="0.25">
      <c r="A132" s="28" t="s">
        <v>64</v>
      </c>
      <c r="B132" s="252" t="s">
        <v>157</v>
      </c>
      <c r="C132" s="252"/>
      <c r="D132" s="252"/>
      <c r="E132" s="252"/>
      <c r="F132" s="252"/>
      <c r="G132" s="252"/>
      <c r="H132" s="255">
        <f>H113</f>
        <v>103.99409662867996</v>
      </c>
      <c r="I132" s="255"/>
      <c r="J132" s="16"/>
      <c r="K132" s="16"/>
    </row>
    <row r="133" spans="1:11" ht="15" customHeight="1" x14ac:dyDescent="0.25">
      <c r="A133" s="253" t="s">
        <v>158</v>
      </c>
      <c r="B133" s="253"/>
      <c r="C133" s="253"/>
      <c r="D133" s="253"/>
      <c r="E133" s="253"/>
      <c r="F133" s="253"/>
      <c r="G133" s="253"/>
      <c r="H133" s="353">
        <f>SUM(H128:I132)</f>
        <v>5045.0898524031254</v>
      </c>
      <c r="I133" s="353"/>
      <c r="J133" s="16"/>
      <c r="K133" s="16"/>
    </row>
    <row r="134" spans="1:11" ht="15" customHeight="1" x14ac:dyDescent="0.25">
      <c r="A134" s="28" t="s">
        <v>66</v>
      </c>
      <c r="B134" s="252" t="s">
        <v>159</v>
      </c>
      <c r="C134" s="252"/>
      <c r="D134" s="252"/>
      <c r="E134" s="252"/>
      <c r="F134" s="252"/>
      <c r="G134" s="252"/>
      <c r="H134" s="255">
        <f>I123</f>
        <v>1426.3748671102701</v>
      </c>
      <c r="I134" s="255"/>
      <c r="J134" s="16"/>
      <c r="K134" s="16"/>
    </row>
    <row r="135" spans="1:11" ht="15" customHeight="1" x14ac:dyDescent="0.25">
      <c r="A135" s="253" t="s">
        <v>160</v>
      </c>
      <c r="B135" s="253"/>
      <c r="C135" s="253"/>
      <c r="D135" s="253"/>
      <c r="E135" s="253"/>
      <c r="F135" s="253"/>
      <c r="G135" s="253"/>
      <c r="H135" s="251">
        <f>(H133+H134)</f>
        <v>6471.4647195133957</v>
      </c>
      <c r="I135" s="251"/>
      <c r="J135" s="16"/>
      <c r="K135" s="16"/>
    </row>
    <row r="136" spans="1:11" ht="15" customHeight="1" x14ac:dyDescent="0.25">
      <c r="A136" s="356"/>
      <c r="B136" s="356"/>
      <c r="C136" s="356"/>
      <c r="D136" s="356"/>
      <c r="E136" s="356"/>
      <c r="F136" s="356"/>
      <c r="G136" s="356"/>
      <c r="H136" s="356"/>
      <c r="I136" s="356"/>
      <c r="J136" s="16"/>
      <c r="K136" s="16"/>
    </row>
    <row r="137" spans="1:11" ht="15" hidden="1" customHeight="1" x14ac:dyDescent="0.25"/>
    <row r="138" spans="1:11" ht="15" hidden="1" customHeight="1" x14ac:dyDescent="0.25"/>
    <row r="139" spans="1:11" ht="15" hidden="1" customHeight="1" x14ac:dyDescent="0.25">
      <c r="B139" s="13" t="s">
        <v>161</v>
      </c>
      <c r="C139" s="12">
        <v>4.1999999999999997E-3</v>
      </c>
    </row>
    <row r="140" spans="1:11" ht="15" hidden="1" customHeight="1" x14ac:dyDescent="0.25">
      <c r="B140" s="13" t="s">
        <v>141</v>
      </c>
      <c r="C140" s="12">
        <v>4.0000000000000001E-3</v>
      </c>
    </row>
    <row r="141" spans="1:11" ht="15" hidden="1" customHeight="1" x14ac:dyDescent="0.25">
      <c r="B141" s="11"/>
      <c r="C141" s="10">
        <f>SUM(C139:C140)</f>
        <v>8.199999999999999E-3</v>
      </c>
    </row>
    <row r="142" spans="1:11" ht="15" hidden="1" customHeight="1" x14ac:dyDescent="0.25"/>
    <row r="143" spans="1:11" ht="15" hidden="1" customHeight="1" x14ac:dyDescent="0.25">
      <c r="C143" s="9" t="e">
        <v>#REF!</v>
      </c>
    </row>
    <row r="144" spans="1:11" ht="15" hidden="1" customHeight="1" x14ac:dyDescent="0.25"/>
    <row r="145" spans="1:11" ht="15" customHeight="1" x14ac:dyDescent="0.25">
      <c r="A145" s="254" t="s">
        <v>162</v>
      </c>
      <c r="B145" s="254"/>
      <c r="C145" s="254"/>
      <c r="D145" s="254"/>
      <c r="E145" s="254"/>
      <c r="F145" s="254"/>
      <c r="G145" s="254"/>
      <c r="H145" s="254"/>
      <c r="I145" s="254"/>
      <c r="K145" s="50"/>
    </row>
    <row r="146" spans="1:11" ht="15" customHeight="1" x14ac:dyDescent="0.25">
      <c r="A146" s="130"/>
      <c r="B146" s="130"/>
      <c r="C146" s="130"/>
      <c r="D146" s="130"/>
      <c r="E146" s="130"/>
      <c r="F146" s="130"/>
      <c r="G146" s="130"/>
      <c r="H146" s="130"/>
      <c r="I146" s="130"/>
    </row>
    <row r="147" spans="1:11" ht="15" customHeight="1" x14ac:dyDescent="0.25">
      <c r="A147" s="253" t="s">
        <v>163</v>
      </c>
      <c r="B147" s="253"/>
      <c r="C147" s="253"/>
      <c r="D147" s="253"/>
      <c r="E147" s="253"/>
      <c r="F147" s="253"/>
      <c r="G147" s="253"/>
      <c r="H147" s="253" t="s">
        <v>56</v>
      </c>
      <c r="I147" s="253"/>
    </row>
    <row r="148" spans="1:11" ht="15" customHeight="1" x14ac:dyDescent="0.25">
      <c r="A148" s="28" t="s">
        <v>34</v>
      </c>
      <c r="B148" s="252" t="s">
        <v>164</v>
      </c>
      <c r="C148" s="252"/>
      <c r="D148" s="252"/>
      <c r="E148" s="252"/>
      <c r="F148" s="252"/>
      <c r="G148" s="252"/>
      <c r="H148" s="255">
        <f>I39</f>
        <v>207.07547</v>
      </c>
      <c r="I148" s="255"/>
    </row>
    <row r="149" spans="1:11" ht="15" customHeight="1" x14ac:dyDescent="0.25">
      <c r="A149" s="28" t="s">
        <v>36</v>
      </c>
      <c r="B149" s="252" t="s">
        <v>223</v>
      </c>
      <c r="C149" s="252"/>
      <c r="D149" s="252"/>
      <c r="E149" s="252"/>
      <c r="F149" s="252"/>
      <c r="G149" s="252"/>
      <c r="H149" s="255">
        <f>I40</f>
        <v>276.21111111111111</v>
      </c>
      <c r="I149" s="255"/>
    </row>
    <row r="150" spans="1:11" ht="15" customHeight="1" x14ac:dyDescent="0.25">
      <c r="A150" s="28" t="s">
        <v>39</v>
      </c>
      <c r="B150" s="252" t="s">
        <v>165</v>
      </c>
      <c r="C150" s="252"/>
      <c r="D150" s="252"/>
      <c r="E150" s="252"/>
      <c r="F150" s="252"/>
      <c r="G150" s="252"/>
      <c r="H150" s="294">
        <f>H82</f>
        <v>163.01289250000002</v>
      </c>
      <c r="I150" s="295"/>
    </row>
    <row r="151" spans="1:11" ht="15" customHeight="1" x14ac:dyDescent="0.25">
      <c r="A151" s="28" t="s">
        <v>41</v>
      </c>
      <c r="B151" s="252" t="s">
        <v>217</v>
      </c>
      <c r="C151" s="252"/>
      <c r="D151" s="252"/>
      <c r="E151" s="252"/>
      <c r="F151" s="252"/>
      <c r="G151" s="252"/>
      <c r="H151" s="294">
        <f>I101</f>
        <v>153.33962031444443</v>
      </c>
      <c r="I151" s="295"/>
    </row>
    <row r="152" spans="1:11" ht="15" customHeight="1" x14ac:dyDescent="0.25">
      <c r="A152" s="348" t="s">
        <v>166</v>
      </c>
      <c r="B152" s="349"/>
      <c r="C152" s="349"/>
      <c r="D152" s="349"/>
      <c r="E152" s="349"/>
      <c r="F152" s="349"/>
      <c r="G152" s="350"/>
      <c r="H152" s="361">
        <f>SUM(H148:I151)</f>
        <v>799.63909392555558</v>
      </c>
      <c r="I152" s="362"/>
    </row>
  </sheetData>
  <mergeCells count="172">
    <mergeCell ref="J76:J81"/>
    <mergeCell ref="J88:J92"/>
    <mergeCell ref="A136:I136"/>
    <mergeCell ref="B134:G134"/>
    <mergeCell ref="H134:I134"/>
    <mergeCell ref="A135:G135"/>
    <mergeCell ref="H135:I135"/>
    <mergeCell ref="B132:G132"/>
    <mergeCell ref="H132:I132"/>
    <mergeCell ref="A133:G133"/>
    <mergeCell ref="H133:I133"/>
    <mergeCell ref="B130:G130"/>
    <mergeCell ref="H130:I130"/>
    <mergeCell ref="B131:G131"/>
    <mergeCell ref="H131:I131"/>
    <mergeCell ref="H127:I127"/>
    <mergeCell ref="B128:G128"/>
    <mergeCell ref="H128:I128"/>
    <mergeCell ref="B129:G129"/>
    <mergeCell ref="H129:I129"/>
    <mergeCell ref="B116:G116"/>
    <mergeCell ref="B112:G112"/>
    <mergeCell ref="H112:I112"/>
    <mergeCell ref="A122:B122"/>
    <mergeCell ref="A123:G123"/>
    <mergeCell ref="A124:I124"/>
    <mergeCell ref="A125:I125"/>
    <mergeCell ref="A126:I126"/>
    <mergeCell ref="A127:G127"/>
    <mergeCell ref="B117:G117"/>
    <mergeCell ref="B118:G118"/>
    <mergeCell ref="B119:G119"/>
    <mergeCell ref="A120:B120"/>
    <mergeCell ref="C120:C121"/>
    <mergeCell ref="A121:B121"/>
    <mergeCell ref="A83:I83"/>
    <mergeCell ref="A73:I73"/>
    <mergeCell ref="A74:I74"/>
    <mergeCell ref="A102:I102"/>
    <mergeCell ref="A103:I103"/>
    <mergeCell ref="A104:I104"/>
    <mergeCell ref="A84:I84"/>
    <mergeCell ref="A85:I85"/>
    <mergeCell ref="A108:I108"/>
    <mergeCell ref="H105:I105"/>
    <mergeCell ref="H106:I106"/>
    <mergeCell ref="H107:I107"/>
    <mergeCell ref="B71:G71"/>
    <mergeCell ref="H71:I71"/>
    <mergeCell ref="A72:G72"/>
    <mergeCell ref="H72:I72"/>
    <mergeCell ref="B69:G69"/>
    <mergeCell ref="H69:I69"/>
    <mergeCell ref="B70:G70"/>
    <mergeCell ref="H70:I70"/>
    <mergeCell ref="H82:I82"/>
    <mergeCell ref="A65:I65"/>
    <mergeCell ref="A66:I66"/>
    <mergeCell ref="A67:I67"/>
    <mergeCell ref="B68:G68"/>
    <mergeCell ref="H68:I68"/>
    <mergeCell ref="B62:G62"/>
    <mergeCell ref="H62:I62"/>
    <mergeCell ref="H63:I63"/>
    <mergeCell ref="A64:G64"/>
    <mergeCell ref="H64:I64"/>
    <mergeCell ref="A59:A60"/>
    <mergeCell ref="B59:C60"/>
    <mergeCell ref="H59:I60"/>
    <mergeCell ref="B61:G61"/>
    <mergeCell ref="H61:I61"/>
    <mergeCell ref="B56:G56"/>
    <mergeCell ref="H56:I56"/>
    <mergeCell ref="A57:A58"/>
    <mergeCell ref="B57:B58"/>
    <mergeCell ref="H57:I57"/>
    <mergeCell ref="H58:I58"/>
    <mergeCell ref="B50:G50"/>
    <mergeCell ref="B51:G51"/>
    <mergeCell ref="B52:G52"/>
    <mergeCell ref="A53:G53"/>
    <mergeCell ref="A54:I54"/>
    <mergeCell ref="A55:I55"/>
    <mergeCell ref="B44:G44"/>
    <mergeCell ref="B45:G45"/>
    <mergeCell ref="B46:G46"/>
    <mergeCell ref="B47:G47"/>
    <mergeCell ref="B48:G48"/>
    <mergeCell ref="B49:G49"/>
    <mergeCell ref="B39:G39"/>
    <mergeCell ref="B40:G40"/>
    <mergeCell ref="A42:I42"/>
    <mergeCell ref="A43:I43"/>
    <mergeCell ref="A34:G34"/>
    <mergeCell ref="H34:I34"/>
    <mergeCell ref="A35:I35"/>
    <mergeCell ref="A36:I36"/>
    <mergeCell ref="A37:I37"/>
    <mergeCell ref="B32:G32"/>
    <mergeCell ref="H32:I32"/>
    <mergeCell ref="B33:G33"/>
    <mergeCell ref="H33:I33"/>
    <mergeCell ref="B30:G30"/>
    <mergeCell ref="H30:I30"/>
    <mergeCell ref="B31:G31"/>
    <mergeCell ref="H31:I31"/>
    <mergeCell ref="B38:G38"/>
    <mergeCell ref="B27:G27"/>
    <mergeCell ref="H27:I27"/>
    <mergeCell ref="H28:I28"/>
    <mergeCell ref="F29:G29"/>
    <mergeCell ref="H29:I29"/>
    <mergeCell ref="B23:G23"/>
    <mergeCell ref="H23:I23"/>
    <mergeCell ref="A24:I24"/>
    <mergeCell ref="A25:I25"/>
    <mergeCell ref="B26:G26"/>
    <mergeCell ref="H26:I26"/>
    <mergeCell ref="B21:G21"/>
    <mergeCell ref="H21:I21"/>
    <mergeCell ref="B22:G22"/>
    <mergeCell ref="H22:I22"/>
    <mergeCell ref="C15:I15"/>
    <mergeCell ref="A16:I16"/>
    <mergeCell ref="A17:I17"/>
    <mergeCell ref="A18:I18"/>
    <mergeCell ref="B19:G19"/>
    <mergeCell ref="H19:I19"/>
    <mergeCell ref="B14:G14"/>
    <mergeCell ref="H14:I14"/>
    <mergeCell ref="B8:F8"/>
    <mergeCell ref="G8:I8"/>
    <mergeCell ref="B9:F9"/>
    <mergeCell ref="G9:I9"/>
    <mergeCell ref="B10:F10"/>
    <mergeCell ref="G10:I10"/>
    <mergeCell ref="B20:G20"/>
    <mergeCell ref="H20:I20"/>
    <mergeCell ref="A1:I1"/>
    <mergeCell ref="A2:I2"/>
    <mergeCell ref="C3:I3"/>
    <mergeCell ref="C4:D4"/>
    <mergeCell ref="A6:I6"/>
    <mergeCell ref="A7:I7"/>
    <mergeCell ref="G11:I11"/>
    <mergeCell ref="A12:I12"/>
    <mergeCell ref="B13:G13"/>
    <mergeCell ref="H13:I13"/>
    <mergeCell ref="B151:G151"/>
    <mergeCell ref="H151:I151"/>
    <mergeCell ref="A152:G152"/>
    <mergeCell ref="H152:I152"/>
    <mergeCell ref="A98:G98"/>
    <mergeCell ref="A101:G101"/>
    <mergeCell ref="A145:I145"/>
    <mergeCell ref="A147:G147"/>
    <mergeCell ref="H147:I147"/>
    <mergeCell ref="B148:G148"/>
    <mergeCell ref="H148:I148"/>
    <mergeCell ref="B149:G149"/>
    <mergeCell ref="H149:I149"/>
    <mergeCell ref="B150:G150"/>
    <mergeCell ref="H150:I150"/>
    <mergeCell ref="A109:I109"/>
    <mergeCell ref="B110:G110"/>
    <mergeCell ref="H110:I110"/>
    <mergeCell ref="B111:G111"/>
    <mergeCell ref="H111:I111"/>
    <mergeCell ref="A113:G113"/>
    <mergeCell ref="H113:I113"/>
    <mergeCell ref="A114:I114"/>
    <mergeCell ref="A115:I115"/>
  </mergeCells>
  <dataValidations count="1">
    <dataValidation allowBlank="1" sqref="A1 A125" xr:uid="{5475503B-DA4F-41EE-8886-6023F7559A57}"/>
  </dataValidations>
  <printOptions horizontalCentered="1"/>
  <pageMargins left="7.874015748031496E-2" right="7.874015748031496E-2" top="1.7716535433070868" bottom="1.3779527559055118" header="0.31496062992125984" footer="0.31496062992125984"/>
  <pageSetup paperSize="9" scale="83" orientation="portrait" r:id="rId1"/>
  <rowBreaks count="2" manualBreakCount="2">
    <brk id="53" max="8" man="1"/>
    <brk id="113" max="8" man="1"/>
  </rowBreaks>
  <legacy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AF949D-E115-4C95-B6DE-6A24C99F2052}">
  <sheetPr>
    <tabColor rgb="FFFF9900"/>
  </sheetPr>
  <dimension ref="A1:Q152"/>
  <sheetViews>
    <sheetView showGridLines="0" zoomScaleNormal="100" zoomScaleSheetLayoutView="100" workbookViewId="0">
      <selection activeCell="O28" sqref="O28"/>
    </sheetView>
  </sheetViews>
  <sheetFormatPr defaultColWidth="9.140625" defaultRowHeight="15" customHeight="1" x14ac:dyDescent="0.25"/>
  <cols>
    <col min="1" max="1" width="3.140625" style="8" customWidth="1"/>
    <col min="2" max="2" width="16.5703125" style="7" customWidth="1"/>
    <col min="3" max="3" width="17.85546875" style="7" customWidth="1"/>
    <col min="4" max="4" width="11.85546875" style="7" customWidth="1"/>
    <col min="5" max="5" width="12.85546875" style="7" bestFit="1" customWidth="1"/>
    <col min="6" max="6" width="12.140625" style="7" bestFit="1" customWidth="1"/>
    <col min="7" max="7" width="14.42578125" style="7" bestFit="1" customWidth="1"/>
    <col min="8" max="8" width="10.28515625" style="7" customWidth="1"/>
    <col min="9" max="9" width="13.28515625" style="7" customWidth="1"/>
    <col min="10" max="10" width="1.42578125" style="6" customWidth="1"/>
    <col min="11" max="11" width="9.140625" style="6" customWidth="1"/>
    <col min="12" max="12" width="12.7109375" style="6" bestFit="1" customWidth="1"/>
    <col min="13" max="13" width="10" style="6" bestFit="1" customWidth="1"/>
    <col min="14" max="14" width="10.5703125" style="6" bestFit="1" customWidth="1"/>
    <col min="15" max="16" width="9.140625" style="6"/>
    <col min="17" max="17" width="10" style="6" bestFit="1" customWidth="1"/>
    <col min="18" max="16384" width="9.140625" style="6"/>
  </cols>
  <sheetData>
    <row r="1" spans="1:11" ht="15" customHeight="1" x14ac:dyDescent="0.25">
      <c r="A1" s="268" t="s">
        <v>29</v>
      </c>
      <c r="B1" s="268"/>
      <c r="C1" s="268"/>
      <c r="D1" s="268"/>
      <c r="E1" s="268"/>
      <c r="F1" s="268"/>
      <c r="G1" s="268"/>
      <c r="H1" s="268"/>
      <c r="I1" s="268"/>
      <c r="J1" s="16"/>
      <c r="K1" s="16"/>
    </row>
    <row r="2" spans="1:11" ht="15" customHeight="1" x14ac:dyDescent="0.25">
      <c r="A2" s="269"/>
      <c r="B2" s="269"/>
      <c r="C2" s="269"/>
      <c r="D2" s="269"/>
      <c r="E2" s="269"/>
      <c r="F2" s="269"/>
      <c r="G2" s="269"/>
      <c r="H2" s="269"/>
      <c r="I2" s="269"/>
      <c r="J2" s="16"/>
      <c r="K2" s="16"/>
    </row>
    <row r="3" spans="1:11" ht="15" customHeight="1" x14ac:dyDescent="0.25">
      <c r="A3" s="19"/>
      <c r="B3" s="20" t="s">
        <v>30</v>
      </c>
      <c r="C3" s="270"/>
      <c r="D3" s="270"/>
      <c r="E3" s="270"/>
      <c r="F3" s="270"/>
      <c r="G3" s="270"/>
      <c r="H3" s="270"/>
      <c r="I3" s="270"/>
      <c r="J3" s="16"/>
      <c r="K3" s="16"/>
    </row>
    <row r="4" spans="1:11" ht="15" customHeight="1" x14ac:dyDescent="0.25">
      <c r="A4" s="19"/>
      <c r="B4" s="21" t="s">
        <v>31</v>
      </c>
      <c r="C4" s="271"/>
      <c r="D4" s="271"/>
      <c r="E4" s="21"/>
      <c r="F4" s="21"/>
      <c r="G4" s="21"/>
      <c r="H4" s="21"/>
      <c r="I4" s="21"/>
      <c r="J4" s="16"/>
      <c r="K4" s="16"/>
    </row>
    <row r="5" spans="1:11" ht="15" customHeight="1" x14ac:dyDescent="0.25">
      <c r="A5" s="19"/>
      <c r="B5" s="20" t="s">
        <v>32</v>
      </c>
      <c r="C5" s="22"/>
      <c r="D5" s="21"/>
      <c r="E5" s="21"/>
      <c r="F5" s="21"/>
      <c r="G5" s="21"/>
      <c r="H5" s="21"/>
      <c r="I5" s="21"/>
      <c r="J5" s="16"/>
      <c r="K5" s="16"/>
    </row>
    <row r="6" spans="1:11" ht="4.5" customHeight="1" x14ac:dyDescent="0.25">
      <c r="A6" s="269"/>
      <c r="B6" s="269"/>
      <c r="C6" s="269"/>
      <c r="D6" s="269"/>
      <c r="E6" s="269"/>
      <c r="F6" s="269"/>
      <c r="G6" s="269"/>
      <c r="H6" s="269"/>
      <c r="I6" s="269"/>
      <c r="J6" s="16"/>
      <c r="K6" s="16"/>
    </row>
    <row r="7" spans="1:11" ht="15" customHeight="1" x14ac:dyDescent="0.25">
      <c r="A7" s="272" t="s">
        <v>33</v>
      </c>
      <c r="B7" s="272"/>
      <c r="C7" s="272"/>
      <c r="D7" s="272"/>
      <c r="E7" s="272"/>
      <c r="F7" s="272"/>
      <c r="G7" s="272"/>
      <c r="H7" s="272"/>
      <c r="I7" s="272"/>
      <c r="J7" s="16"/>
      <c r="K7" s="16"/>
    </row>
    <row r="8" spans="1:11" ht="15" customHeight="1" x14ac:dyDescent="0.25">
      <c r="A8" s="23" t="s">
        <v>34</v>
      </c>
      <c r="B8" s="256" t="s">
        <v>35</v>
      </c>
      <c r="C8" s="256"/>
      <c r="D8" s="256"/>
      <c r="E8" s="256"/>
      <c r="F8" s="256"/>
      <c r="G8" s="258"/>
      <c r="H8" s="259"/>
      <c r="I8" s="259"/>
      <c r="J8" s="16"/>
      <c r="K8" s="16"/>
    </row>
    <row r="9" spans="1:11" ht="15" customHeight="1" x14ac:dyDescent="0.25">
      <c r="A9" s="23" t="s">
        <v>36</v>
      </c>
      <c r="B9" s="256" t="s">
        <v>37</v>
      </c>
      <c r="C9" s="256"/>
      <c r="D9" s="256"/>
      <c r="E9" s="256"/>
      <c r="F9" s="256"/>
      <c r="G9" s="260" t="s">
        <v>38</v>
      </c>
      <c r="H9" s="261"/>
      <c r="I9" s="262"/>
      <c r="J9" s="16"/>
      <c r="K9" s="16"/>
    </row>
    <row r="10" spans="1:11" ht="15" customHeight="1" x14ac:dyDescent="0.25">
      <c r="A10" s="24" t="s">
        <v>39</v>
      </c>
      <c r="B10" s="263" t="s">
        <v>40</v>
      </c>
      <c r="C10" s="264"/>
      <c r="D10" s="264"/>
      <c r="E10" s="264"/>
      <c r="F10" s="264"/>
      <c r="G10" s="259"/>
      <c r="H10" s="259"/>
      <c r="I10" s="259"/>
      <c r="J10" s="16"/>
      <c r="K10" s="16"/>
    </row>
    <row r="11" spans="1:11" ht="15" customHeight="1" x14ac:dyDescent="0.25">
      <c r="A11" s="23" t="s">
        <v>41</v>
      </c>
      <c r="B11" s="25" t="s">
        <v>42</v>
      </c>
      <c r="C11" s="26"/>
      <c r="D11" s="26"/>
      <c r="E11" s="26"/>
      <c r="F11" s="26"/>
      <c r="G11" s="259">
        <v>30</v>
      </c>
      <c r="H11" s="259"/>
      <c r="I11" s="259"/>
      <c r="J11" s="16"/>
      <c r="K11" s="16"/>
    </row>
    <row r="12" spans="1:11" ht="15" customHeight="1" x14ac:dyDescent="0.25">
      <c r="A12" s="272" t="s">
        <v>43</v>
      </c>
      <c r="B12" s="272"/>
      <c r="C12" s="272"/>
      <c r="D12" s="272"/>
      <c r="E12" s="272"/>
      <c r="F12" s="272"/>
      <c r="G12" s="272"/>
      <c r="H12" s="272"/>
      <c r="I12" s="272"/>
      <c r="J12" s="16"/>
      <c r="K12" s="16"/>
    </row>
    <row r="13" spans="1:11" ht="15" customHeight="1" x14ac:dyDescent="0.25">
      <c r="A13" s="23">
        <v>1</v>
      </c>
      <c r="B13" s="256" t="s">
        <v>44</v>
      </c>
      <c r="C13" s="256"/>
      <c r="D13" s="256"/>
      <c r="E13" s="256"/>
      <c r="F13" s="256"/>
      <c r="G13" s="256"/>
      <c r="H13" s="259" t="s">
        <v>6</v>
      </c>
      <c r="I13" s="259"/>
      <c r="J13" s="16"/>
      <c r="K13" s="16"/>
    </row>
    <row r="14" spans="1:11" ht="15" customHeight="1" x14ac:dyDescent="0.25">
      <c r="A14" s="23">
        <v>2</v>
      </c>
      <c r="B14" s="256" t="s">
        <v>45</v>
      </c>
      <c r="C14" s="256"/>
      <c r="D14" s="256"/>
      <c r="E14" s="256"/>
      <c r="F14" s="256"/>
      <c r="G14" s="256"/>
      <c r="H14" s="257">
        <v>1</v>
      </c>
      <c r="I14" s="257"/>
      <c r="J14" s="16"/>
      <c r="K14" s="16"/>
    </row>
    <row r="15" spans="1:11" ht="15" customHeight="1" x14ac:dyDescent="0.25">
      <c r="A15" s="23">
        <v>3</v>
      </c>
      <c r="B15" s="25" t="s">
        <v>46</v>
      </c>
      <c r="C15" s="277" t="s">
        <v>13</v>
      </c>
      <c r="D15" s="277"/>
      <c r="E15" s="277"/>
      <c r="F15" s="277"/>
      <c r="G15" s="277"/>
      <c r="H15" s="277"/>
      <c r="I15" s="277"/>
      <c r="J15" s="16"/>
      <c r="K15" s="16"/>
    </row>
    <row r="16" spans="1:11" ht="15" customHeight="1" x14ac:dyDescent="0.25">
      <c r="A16" s="269"/>
      <c r="B16" s="269"/>
      <c r="C16" s="269"/>
      <c r="D16" s="269"/>
      <c r="E16" s="269"/>
      <c r="F16" s="269"/>
      <c r="G16" s="269"/>
      <c r="H16" s="269"/>
      <c r="I16" s="269"/>
      <c r="J16" s="16"/>
      <c r="K16" s="16"/>
    </row>
    <row r="17" spans="1:14" ht="15" customHeight="1" x14ac:dyDescent="0.25">
      <c r="A17" s="272" t="s">
        <v>47</v>
      </c>
      <c r="B17" s="272"/>
      <c r="C17" s="272"/>
      <c r="D17" s="272"/>
      <c r="E17" s="272"/>
      <c r="F17" s="272"/>
      <c r="G17" s="272"/>
      <c r="H17" s="272"/>
      <c r="I17" s="272"/>
      <c r="J17" s="16"/>
      <c r="K17" s="16"/>
    </row>
    <row r="18" spans="1:14" ht="15" customHeight="1" x14ac:dyDescent="0.25">
      <c r="A18" s="278" t="s">
        <v>48</v>
      </c>
      <c r="B18" s="278"/>
      <c r="C18" s="278"/>
      <c r="D18" s="278"/>
      <c r="E18" s="278"/>
      <c r="F18" s="278"/>
      <c r="G18" s="278"/>
      <c r="H18" s="278"/>
      <c r="I18" s="278"/>
      <c r="J18" s="16"/>
      <c r="K18" s="16"/>
    </row>
    <row r="19" spans="1:14" x14ac:dyDescent="0.25">
      <c r="A19" s="27">
        <v>1</v>
      </c>
      <c r="B19" s="265" t="s">
        <v>49</v>
      </c>
      <c r="C19" s="265"/>
      <c r="D19" s="265"/>
      <c r="E19" s="265"/>
      <c r="F19" s="265"/>
      <c r="G19" s="265"/>
      <c r="H19" s="275"/>
      <c r="I19" s="276"/>
      <c r="J19" s="16"/>
      <c r="K19" s="16"/>
    </row>
    <row r="20" spans="1:14" ht="15" customHeight="1" x14ac:dyDescent="0.25">
      <c r="A20" s="27">
        <v>2</v>
      </c>
      <c r="B20" s="265" t="s">
        <v>50</v>
      </c>
      <c r="C20" s="265"/>
      <c r="D20" s="265"/>
      <c r="E20" s="265"/>
      <c r="F20" s="265"/>
      <c r="G20" s="265"/>
      <c r="H20" s="266"/>
      <c r="I20" s="267"/>
      <c r="J20" s="16"/>
      <c r="K20" s="16"/>
    </row>
    <row r="21" spans="1:14" ht="15" customHeight="1" x14ac:dyDescent="0.25">
      <c r="A21" s="27">
        <v>3</v>
      </c>
      <c r="B21" s="265" t="s">
        <v>51</v>
      </c>
      <c r="C21" s="265"/>
      <c r="D21" s="265"/>
      <c r="E21" s="265"/>
      <c r="F21" s="265"/>
      <c r="G21" s="265"/>
      <c r="H21" s="273">
        <v>2485.9</v>
      </c>
      <c r="I21" s="274"/>
      <c r="J21" s="16"/>
      <c r="K21" s="16"/>
    </row>
    <row r="22" spans="1:14" x14ac:dyDescent="0.25">
      <c r="A22" s="27">
        <v>4</v>
      </c>
      <c r="B22" s="265" t="s">
        <v>52</v>
      </c>
      <c r="C22" s="265"/>
      <c r="D22" s="265"/>
      <c r="E22" s="265"/>
      <c r="F22" s="265"/>
      <c r="G22" s="265"/>
      <c r="H22" s="275"/>
      <c r="I22" s="276"/>
      <c r="J22" s="16"/>
      <c r="K22" s="16"/>
    </row>
    <row r="23" spans="1:14" ht="15" customHeight="1" x14ac:dyDescent="0.25">
      <c r="A23" s="27">
        <v>5</v>
      </c>
      <c r="B23" s="265" t="s">
        <v>53</v>
      </c>
      <c r="C23" s="265"/>
      <c r="D23" s="265"/>
      <c r="E23" s="265"/>
      <c r="F23" s="265"/>
      <c r="G23" s="265"/>
      <c r="H23" s="281" t="s">
        <v>224</v>
      </c>
      <c r="I23" s="282"/>
      <c r="J23" s="16"/>
      <c r="K23" s="16"/>
    </row>
    <row r="24" spans="1:14" ht="15" customHeight="1" x14ac:dyDescent="0.25">
      <c r="A24" s="283"/>
      <c r="B24" s="283"/>
      <c r="C24" s="283"/>
      <c r="D24" s="283"/>
      <c r="E24" s="283"/>
      <c r="F24" s="283"/>
      <c r="G24" s="283"/>
      <c r="H24" s="283"/>
      <c r="I24" s="283"/>
      <c r="J24" s="16"/>
      <c r="K24" s="16"/>
    </row>
    <row r="25" spans="1:14" ht="15" customHeight="1" x14ac:dyDescent="0.25">
      <c r="A25" s="284" t="s">
        <v>54</v>
      </c>
      <c r="B25" s="285"/>
      <c r="C25" s="285"/>
      <c r="D25" s="285"/>
      <c r="E25" s="285"/>
      <c r="F25" s="285"/>
      <c r="G25" s="285"/>
      <c r="H25" s="285"/>
      <c r="I25" s="286"/>
      <c r="J25" s="16"/>
      <c r="K25" s="16"/>
      <c r="M25" s="50"/>
    </row>
    <row r="26" spans="1:14" ht="15" customHeight="1" x14ac:dyDescent="0.25">
      <c r="A26" s="44">
        <v>1</v>
      </c>
      <c r="B26" s="287" t="s">
        <v>55</v>
      </c>
      <c r="C26" s="287"/>
      <c r="D26" s="287"/>
      <c r="E26" s="287"/>
      <c r="F26" s="287"/>
      <c r="G26" s="287"/>
      <c r="H26" s="375" t="s">
        <v>56</v>
      </c>
      <c r="I26" s="375"/>
      <c r="J26" s="16"/>
      <c r="K26" s="16"/>
      <c r="M26" s="50"/>
    </row>
    <row r="27" spans="1:14" ht="15" customHeight="1" x14ac:dyDescent="0.25">
      <c r="A27" s="27" t="s">
        <v>34</v>
      </c>
      <c r="B27" s="256" t="s">
        <v>57</v>
      </c>
      <c r="C27" s="256"/>
      <c r="D27" s="256"/>
      <c r="E27" s="256"/>
      <c r="F27" s="256"/>
      <c r="G27" s="256"/>
      <c r="H27" s="374">
        <f>H21</f>
        <v>2485.9</v>
      </c>
      <c r="I27" s="374"/>
      <c r="J27" s="16"/>
      <c r="K27" s="16"/>
    </row>
    <row r="28" spans="1:14" ht="15" customHeight="1" x14ac:dyDescent="0.25">
      <c r="A28" s="28" t="s">
        <v>36</v>
      </c>
      <c r="B28" s="29" t="s">
        <v>58</v>
      </c>
      <c r="C28" s="30"/>
      <c r="D28" s="31" t="s">
        <v>59</v>
      </c>
      <c r="E28" s="31" t="s">
        <v>62</v>
      </c>
      <c r="F28" s="30"/>
      <c r="G28" s="32"/>
      <c r="H28" s="255">
        <f>IF(E28="N",0,H27*0.3)</f>
        <v>0</v>
      </c>
      <c r="I28" s="255"/>
      <c r="J28" s="16"/>
      <c r="K28" s="16"/>
    </row>
    <row r="29" spans="1:14" ht="15" customHeight="1" x14ac:dyDescent="0.25">
      <c r="A29" s="28" t="s">
        <v>39</v>
      </c>
      <c r="B29" s="29" t="s">
        <v>61</v>
      </c>
      <c r="C29" s="30"/>
      <c r="D29" s="31" t="s">
        <v>59</v>
      </c>
      <c r="E29" s="31" t="s">
        <v>62</v>
      </c>
      <c r="F29" s="279"/>
      <c r="G29" s="280"/>
      <c r="H29" s="295"/>
      <c r="I29" s="255"/>
      <c r="J29" s="16"/>
      <c r="K29" s="16"/>
      <c r="N29" s="57"/>
    </row>
    <row r="30" spans="1:14" ht="15" customHeight="1" x14ac:dyDescent="0.25">
      <c r="A30" s="27" t="s">
        <v>41</v>
      </c>
      <c r="B30" s="289" t="s">
        <v>63</v>
      </c>
      <c r="C30" s="290"/>
      <c r="D30" s="290"/>
      <c r="E30" s="290"/>
      <c r="F30" s="290"/>
      <c r="G30" s="291"/>
      <c r="H30" s="255"/>
      <c r="I30" s="255"/>
      <c r="J30" s="16"/>
      <c r="K30" s="16"/>
    </row>
    <row r="31" spans="1:14" ht="15" customHeight="1" x14ac:dyDescent="0.25">
      <c r="A31" s="27" t="s">
        <v>64</v>
      </c>
      <c r="B31" s="289" t="s">
        <v>65</v>
      </c>
      <c r="C31" s="290"/>
      <c r="D31" s="290"/>
      <c r="E31" s="290"/>
      <c r="F31" s="290"/>
      <c r="G31" s="291"/>
      <c r="H31" s="255"/>
      <c r="I31" s="255"/>
      <c r="J31" s="16"/>
      <c r="K31" s="16"/>
    </row>
    <row r="32" spans="1:14" ht="15" customHeight="1" x14ac:dyDescent="0.25">
      <c r="A32" s="23" t="s">
        <v>66</v>
      </c>
      <c r="B32" s="288" t="s">
        <v>67</v>
      </c>
      <c r="C32" s="288"/>
      <c r="D32" s="288"/>
      <c r="E32" s="288"/>
      <c r="F32" s="288"/>
      <c r="G32" s="288"/>
      <c r="H32" s="372"/>
      <c r="I32" s="372"/>
      <c r="J32" s="16"/>
      <c r="K32" s="16"/>
    </row>
    <row r="33" spans="1:17" ht="15" customHeight="1" x14ac:dyDescent="0.25">
      <c r="A33" s="27" t="s">
        <v>68</v>
      </c>
      <c r="B33" s="265" t="s">
        <v>69</v>
      </c>
      <c r="C33" s="265"/>
      <c r="D33" s="265"/>
      <c r="E33" s="265"/>
      <c r="F33" s="265"/>
      <c r="G33" s="265"/>
      <c r="H33" s="373"/>
      <c r="I33" s="373"/>
      <c r="J33" s="16"/>
      <c r="K33" s="16"/>
    </row>
    <row r="34" spans="1:17" ht="15" customHeight="1" x14ac:dyDescent="0.25">
      <c r="A34" s="278" t="s">
        <v>70</v>
      </c>
      <c r="B34" s="278"/>
      <c r="C34" s="278"/>
      <c r="D34" s="278"/>
      <c r="E34" s="278"/>
      <c r="F34" s="278"/>
      <c r="G34" s="278"/>
      <c r="H34" s="327">
        <f>SUM(H27:I33)</f>
        <v>2485.9</v>
      </c>
      <c r="I34" s="327"/>
      <c r="J34" s="16"/>
      <c r="K34" s="16"/>
    </row>
    <row r="35" spans="1:17" ht="15" customHeight="1" x14ac:dyDescent="0.25">
      <c r="A35" s="283"/>
      <c r="B35" s="283"/>
      <c r="C35" s="283"/>
      <c r="D35" s="283"/>
      <c r="E35" s="283"/>
      <c r="F35" s="283"/>
      <c r="G35" s="283"/>
      <c r="H35" s="283"/>
      <c r="I35" s="283"/>
      <c r="J35" s="16"/>
      <c r="K35" s="16"/>
      <c r="L35" s="55"/>
      <c r="N35" s="55"/>
    </row>
    <row r="36" spans="1:17" ht="15" customHeight="1" x14ac:dyDescent="0.25">
      <c r="A36" s="284" t="s">
        <v>71</v>
      </c>
      <c r="B36" s="285"/>
      <c r="C36" s="285"/>
      <c r="D36" s="285"/>
      <c r="E36" s="285"/>
      <c r="F36" s="285"/>
      <c r="G36" s="285"/>
      <c r="H36" s="285"/>
      <c r="I36" s="286"/>
      <c r="J36" s="16"/>
      <c r="K36" s="16"/>
      <c r="Q36" s="55"/>
    </row>
    <row r="37" spans="1:17" ht="15" customHeight="1" x14ac:dyDescent="0.25">
      <c r="A37" s="287" t="s">
        <v>72</v>
      </c>
      <c r="B37" s="287"/>
      <c r="C37" s="287"/>
      <c r="D37" s="287"/>
      <c r="E37" s="287"/>
      <c r="F37" s="287"/>
      <c r="G37" s="287"/>
      <c r="H37" s="287"/>
      <c r="I37" s="287"/>
      <c r="J37" s="16"/>
      <c r="K37" s="16"/>
      <c r="L37" s="61"/>
    </row>
    <row r="38" spans="1:17" ht="15" customHeight="1" x14ac:dyDescent="0.25">
      <c r="A38" s="44" t="s">
        <v>73</v>
      </c>
      <c r="B38" s="302" t="s">
        <v>74</v>
      </c>
      <c r="C38" s="303"/>
      <c r="D38" s="303"/>
      <c r="E38" s="303"/>
      <c r="F38" s="303"/>
      <c r="G38" s="304"/>
      <c r="H38" s="44" t="s">
        <v>75</v>
      </c>
      <c r="I38" s="47" t="s">
        <v>56</v>
      </c>
      <c r="J38" s="16"/>
      <c r="K38" s="16"/>
      <c r="N38" s="59"/>
    </row>
    <row r="39" spans="1:17" ht="15" customHeight="1" x14ac:dyDescent="0.25">
      <c r="A39" s="27" t="s">
        <v>34</v>
      </c>
      <c r="B39" s="305" t="s">
        <v>76</v>
      </c>
      <c r="C39" s="306"/>
      <c r="D39" s="306"/>
      <c r="E39" s="306"/>
      <c r="F39" s="306"/>
      <c r="G39" s="307"/>
      <c r="H39" s="64">
        <v>8.3299999999999999E-2</v>
      </c>
      <c r="I39" s="34">
        <f>H34*H39</f>
        <v>207.07547</v>
      </c>
      <c r="J39" s="16"/>
      <c r="K39" s="17"/>
      <c r="L39" s="60"/>
      <c r="M39" s="60"/>
      <c r="N39" s="59"/>
      <c r="O39" s="14"/>
    </row>
    <row r="40" spans="1:17" ht="15" customHeight="1" x14ac:dyDescent="0.25">
      <c r="A40" s="27" t="s">
        <v>36</v>
      </c>
      <c r="B40" s="305" t="s">
        <v>77</v>
      </c>
      <c r="C40" s="306"/>
      <c r="D40" s="306"/>
      <c r="E40" s="306"/>
      <c r="F40" s="306"/>
      <c r="G40" s="307"/>
      <c r="H40" s="64">
        <f>0.0833333333333333+0.0277777777777778</f>
        <v>0.1111111111111111</v>
      </c>
      <c r="I40" s="34">
        <f>H34*H40</f>
        <v>276.21111111111111</v>
      </c>
      <c r="J40" s="16"/>
      <c r="K40" s="17"/>
      <c r="L40" s="60"/>
      <c r="M40" s="60"/>
      <c r="N40" s="59"/>
      <c r="O40" s="14"/>
    </row>
    <row r="41" spans="1:17" ht="15" customHeight="1" x14ac:dyDescent="0.25">
      <c r="A41" s="63" t="s">
        <v>78</v>
      </c>
      <c r="B41" s="62"/>
      <c r="C41" s="62"/>
      <c r="D41" s="62"/>
      <c r="E41" s="62"/>
      <c r="F41" s="62"/>
      <c r="G41" s="62"/>
      <c r="H41" s="69">
        <f>SUM(H39:H40)</f>
        <v>0.19441111111111109</v>
      </c>
      <c r="I41" s="68">
        <f>SUM(I39:I40)</f>
        <v>483.2865811111111</v>
      </c>
      <c r="J41" s="16"/>
      <c r="K41" s="16"/>
      <c r="L41" s="55"/>
      <c r="N41" s="55"/>
    </row>
    <row r="42" spans="1:17" ht="15" customHeight="1" x14ac:dyDescent="0.25">
      <c r="A42" s="308" t="s">
        <v>79</v>
      </c>
      <c r="B42" s="308"/>
      <c r="C42" s="308"/>
      <c r="D42" s="308"/>
      <c r="E42" s="308"/>
      <c r="F42" s="308"/>
      <c r="G42" s="308"/>
      <c r="H42" s="308"/>
      <c r="I42" s="308"/>
      <c r="J42" s="16"/>
      <c r="K42" s="16"/>
      <c r="L42" s="55"/>
    </row>
    <row r="43" spans="1:17" ht="15" customHeight="1" x14ac:dyDescent="0.25">
      <c r="A43" s="287" t="s">
        <v>80</v>
      </c>
      <c r="B43" s="287"/>
      <c r="C43" s="287"/>
      <c r="D43" s="287"/>
      <c r="E43" s="287"/>
      <c r="F43" s="287"/>
      <c r="G43" s="287"/>
      <c r="H43" s="287"/>
      <c r="I43" s="287"/>
      <c r="J43" s="16"/>
      <c r="K43" s="16"/>
    </row>
    <row r="44" spans="1:17" ht="15" customHeight="1" x14ac:dyDescent="0.25">
      <c r="A44" s="44" t="s">
        <v>81</v>
      </c>
      <c r="B44" s="287" t="s">
        <v>82</v>
      </c>
      <c r="C44" s="287"/>
      <c r="D44" s="287"/>
      <c r="E44" s="287"/>
      <c r="F44" s="287"/>
      <c r="G44" s="287"/>
      <c r="H44" s="44" t="s">
        <v>75</v>
      </c>
      <c r="I44" s="47" t="s">
        <v>56</v>
      </c>
      <c r="J44" s="16"/>
      <c r="K44" s="16"/>
      <c r="N44" s="55"/>
    </row>
    <row r="45" spans="1:17" ht="15" customHeight="1" x14ac:dyDescent="0.25">
      <c r="A45" s="27" t="s">
        <v>34</v>
      </c>
      <c r="B45" s="265" t="s">
        <v>83</v>
      </c>
      <c r="C45" s="265"/>
      <c r="D45" s="265"/>
      <c r="E45" s="265"/>
      <c r="F45" s="265"/>
      <c r="G45" s="265"/>
      <c r="H45" s="35">
        <v>0.2</v>
      </c>
      <c r="I45" s="36">
        <f>($H$34+$I$41)*H45</f>
        <v>593.83731622222228</v>
      </c>
      <c r="J45" s="16"/>
      <c r="K45" s="16"/>
      <c r="P45" s="57"/>
    </row>
    <row r="46" spans="1:17" ht="15" customHeight="1" x14ac:dyDescent="0.25">
      <c r="A46" s="27" t="s">
        <v>36</v>
      </c>
      <c r="B46" s="265" t="s">
        <v>84</v>
      </c>
      <c r="C46" s="265"/>
      <c r="D46" s="265"/>
      <c r="E46" s="265"/>
      <c r="F46" s="265"/>
      <c r="G46" s="265"/>
      <c r="H46" s="35">
        <v>2.5000000000000001E-2</v>
      </c>
      <c r="I46" s="36">
        <f t="shared" ref="I46:I52" si="0">($H$34+$I$41)*H46</f>
        <v>74.229664527777786</v>
      </c>
      <c r="J46" s="16"/>
      <c r="K46" s="16"/>
      <c r="O46" s="55"/>
    </row>
    <row r="47" spans="1:17" ht="15" customHeight="1" x14ac:dyDescent="0.25">
      <c r="A47" s="37" t="s">
        <v>39</v>
      </c>
      <c r="B47" s="265" t="s">
        <v>85</v>
      </c>
      <c r="C47" s="265"/>
      <c r="D47" s="265"/>
      <c r="E47" s="265"/>
      <c r="F47" s="265"/>
      <c r="G47" s="265"/>
      <c r="H47" s="205">
        <v>0.03</v>
      </c>
      <c r="I47" s="36">
        <f t="shared" si="0"/>
        <v>89.075597433333328</v>
      </c>
      <c r="J47" s="16"/>
      <c r="K47" s="16"/>
      <c r="L47" s="55"/>
    </row>
    <row r="48" spans="1:17" ht="15" customHeight="1" x14ac:dyDescent="0.25">
      <c r="A48" s="37" t="s">
        <v>41</v>
      </c>
      <c r="B48" s="265" t="s">
        <v>86</v>
      </c>
      <c r="C48" s="265"/>
      <c r="D48" s="265"/>
      <c r="E48" s="265"/>
      <c r="F48" s="265"/>
      <c r="G48" s="265"/>
      <c r="H48" s="35">
        <v>1.4999999999999999E-2</v>
      </c>
      <c r="I48" s="36">
        <f>($H$34+$I$41)*H48</f>
        <v>44.537798716666664</v>
      </c>
      <c r="J48" s="16"/>
      <c r="K48" s="16"/>
      <c r="L48" s="55"/>
    </row>
    <row r="49" spans="1:15" ht="15" customHeight="1" x14ac:dyDescent="0.25">
      <c r="A49" s="27" t="s">
        <v>64</v>
      </c>
      <c r="B49" s="265" t="s">
        <v>87</v>
      </c>
      <c r="C49" s="265"/>
      <c r="D49" s="265"/>
      <c r="E49" s="265"/>
      <c r="F49" s="265"/>
      <c r="G49" s="265"/>
      <c r="H49" s="53">
        <v>0.01</v>
      </c>
      <c r="I49" s="36">
        <f t="shared" si="0"/>
        <v>29.691865811111111</v>
      </c>
      <c r="J49" s="16"/>
      <c r="K49" s="16"/>
    </row>
    <row r="50" spans="1:15" ht="15" customHeight="1" x14ac:dyDescent="0.25">
      <c r="A50" s="27" t="s">
        <v>66</v>
      </c>
      <c r="B50" s="265" t="s">
        <v>88</v>
      </c>
      <c r="C50" s="265"/>
      <c r="D50" s="265"/>
      <c r="E50" s="265"/>
      <c r="F50" s="265"/>
      <c r="G50" s="265"/>
      <c r="H50" s="35">
        <v>6.0000000000000001E-3</v>
      </c>
      <c r="I50" s="36">
        <f t="shared" si="0"/>
        <v>17.815119486666667</v>
      </c>
      <c r="J50" s="16"/>
      <c r="K50" s="16"/>
    </row>
    <row r="51" spans="1:15" ht="15" customHeight="1" x14ac:dyDescent="0.25">
      <c r="A51" s="27" t="s">
        <v>68</v>
      </c>
      <c r="B51" s="265" t="s">
        <v>89</v>
      </c>
      <c r="C51" s="265"/>
      <c r="D51" s="265"/>
      <c r="E51" s="265"/>
      <c r="F51" s="265"/>
      <c r="G51" s="265"/>
      <c r="H51" s="35">
        <v>2E-3</v>
      </c>
      <c r="I51" s="36">
        <f t="shared" si="0"/>
        <v>5.9383731622222227</v>
      </c>
      <c r="J51" s="16"/>
      <c r="K51" s="16"/>
    </row>
    <row r="52" spans="1:15" ht="15" customHeight="1" x14ac:dyDescent="0.25">
      <c r="A52" s="27" t="s">
        <v>90</v>
      </c>
      <c r="B52" s="265" t="s">
        <v>91</v>
      </c>
      <c r="C52" s="265"/>
      <c r="D52" s="265"/>
      <c r="E52" s="265"/>
      <c r="F52" s="265"/>
      <c r="G52" s="265"/>
      <c r="H52" s="53">
        <v>0.08</v>
      </c>
      <c r="I52" s="36">
        <f t="shared" si="0"/>
        <v>237.53492648888889</v>
      </c>
      <c r="J52" s="16"/>
      <c r="K52" s="16"/>
    </row>
    <row r="53" spans="1:15" ht="15" customHeight="1" x14ac:dyDescent="0.25">
      <c r="A53" s="278" t="s">
        <v>28</v>
      </c>
      <c r="B53" s="278"/>
      <c r="C53" s="278"/>
      <c r="D53" s="278"/>
      <c r="E53" s="278"/>
      <c r="F53" s="278"/>
      <c r="G53" s="278"/>
      <c r="H53" s="49">
        <f>SUM(H45:H52)</f>
        <v>0.36800000000000005</v>
      </c>
      <c r="I53" s="48">
        <f>SUM(I45:I52)</f>
        <v>1092.6606618488888</v>
      </c>
      <c r="J53" s="16"/>
      <c r="K53" s="16"/>
    </row>
    <row r="54" spans="1:15" ht="15" customHeight="1" x14ac:dyDescent="0.25">
      <c r="A54" s="308"/>
      <c r="B54" s="308"/>
      <c r="C54" s="308"/>
      <c r="D54" s="308"/>
      <c r="E54" s="308"/>
      <c r="F54" s="308"/>
      <c r="G54" s="308"/>
      <c r="H54" s="308"/>
      <c r="I54" s="308"/>
      <c r="J54" s="16"/>
      <c r="K54" s="16"/>
    </row>
    <row r="55" spans="1:15" ht="15" customHeight="1" x14ac:dyDescent="0.25">
      <c r="A55" s="311" t="s">
        <v>92</v>
      </c>
      <c r="B55" s="312"/>
      <c r="C55" s="312"/>
      <c r="D55" s="312"/>
      <c r="E55" s="312"/>
      <c r="F55" s="312"/>
      <c r="G55" s="312"/>
      <c r="H55" s="312"/>
      <c r="I55" s="313"/>
      <c r="J55" s="16"/>
      <c r="K55" s="16"/>
    </row>
    <row r="56" spans="1:15" ht="15" customHeight="1" x14ac:dyDescent="0.25">
      <c r="A56" s="44" t="s">
        <v>93</v>
      </c>
      <c r="B56" s="287" t="s">
        <v>94</v>
      </c>
      <c r="C56" s="287"/>
      <c r="D56" s="287"/>
      <c r="E56" s="287"/>
      <c r="F56" s="287"/>
      <c r="G56" s="287"/>
      <c r="H56" s="278" t="s">
        <v>56</v>
      </c>
      <c r="I56" s="278"/>
      <c r="J56" s="16"/>
      <c r="K56" s="16"/>
    </row>
    <row r="57" spans="1:15" ht="15" customHeight="1" x14ac:dyDescent="0.25">
      <c r="A57" s="314" t="s">
        <v>34</v>
      </c>
      <c r="B57" s="314" t="s">
        <v>95</v>
      </c>
      <c r="C57" s="27" t="s">
        <v>96</v>
      </c>
      <c r="D57" s="27" t="s">
        <v>97</v>
      </c>
      <c r="E57" s="27" t="s">
        <v>98</v>
      </c>
      <c r="F57" s="27" t="s">
        <v>99</v>
      </c>
      <c r="G57" s="27" t="s">
        <v>100</v>
      </c>
      <c r="H57" s="316">
        <f>D58*E58*F58</f>
        <v>261.8</v>
      </c>
      <c r="I57" s="317"/>
      <c r="J57" s="16"/>
      <c r="K57" s="16"/>
    </row>
    <row r="58" spans="1:15" ht="15" customHeight="1" x14ac:dyDescent="0.25">
      <c r="A58" s="315"/>
      <c r="B58" s="315"/>
      <c r="C58" s="27" t="s">
        <v>60</v>
      </c>
      <c r="D58" s="33">
        <v>5.95</v>
      </c>
      <c r="E58" s="27">
        <v>2</v>
      </c>
      <c r="F58" s="27">
        <v>22</v>
      </c>
      <c r="G58" s="33">
        <f>H27*0.06</f>
        <v>149.154</v>
      </c>
      <c r="H58" s="318">
        <f>IF(C58="N",0,IF(D58*E58*F58-(H27*6%)&lt;0,0,D58*E58*F58-(H27*6%)))</f>
        <v>112.64600000000002</v>
      </c>
      <c r="I58" s="319"/>
      <c r="J58" s="16"/>
      <c r="K58" s="16"/>
    </row>
    <row r="59" spans="1:15" ht="15" customHeight="1" x14ac:dyDescent="0.25">
      <c r="A59" s="314" t="s">
        <v>36</v>
      </c>
      <c r="B59" s="328" t="s">
        <v>101</v>
      </c>
      <c r="C59" s="329"/>
      <c r="D59" s="27" t="s">
        <v>96</v>
      </c>
      <c r="E59" s="27" t="s">
        <v>97</v>
      </c>
      <c r="F59" s="27" t="s">
        <v>99</v>
      </c>
      <c r="G59" s="27" t="s">
        <v>100</v>
      </c>
      <c r="H59" s="332">
        <f>IF(D60="N",0,(E60*F60)-G60)</f>
        <v>465.3</v>
      </c>
      <c r="I59" s="333"/>
      <c r="J59" s="16"/>
      <c r="K59" s="16"/>
      <c r="O59" s="55"/>
    </row>
    <row r="60" spans="1:15" ht="15" customHeight="1" x14ac:dyDescent="0.25">
      <c r="A60" s="315"/>
      <c r="B60" s="330"/>
      <c r="C60" s="331"/>
      <c r="D60" s="27" t="s">
        <v>60</v>
      </c>
      <c r="E60" s="206">
        <v>23.5</v>
      </c>
      <c r="F60" s="27">
        <v>22</v>
      </c>
      <c r="G60" s="33">
        <f>E60*F60*0.1</f>
        <v>51.7</v>
      </c>
      <c r="H60" s="334"/>
      <c r="I60" s="335"/>
      <c r="J60" s="16"/>
      <c r="K60" s="16"/>
      <c r="O60" s="55"/>
    </row>
    <row r="61" spans="1:15" ht="15" customHeight="1" x14ac:dyDescent="0.25">
      <c r="A61" s="54" t="s">
        <v>39</v>
      </c>
      <c r="B61" s="367" t="s">
        <v>102</v>
      </c>
      <c r="C61" s="368"/>
      <c r="D61" s="368"/>
      <c r="E61" s="368"/>
      <c r="F61" s="368"/>
      <c r="G61" s="369"/>
      <c r="H61" s="323">
        <v>0</v>
      </c>
      <c r="I61" s="324"/>
      <c r="J61" s="16"/>
      <c r="K61" s="16"/>
      <c r="O61" s="55"/>
    </row>
    <row r="62" spans="1:15" ht="15" customHeight="1" x14ac:dyDescent="0.25">
      <c r="A62" s="54" t="s">
        <v>41</v>
      </c>
      <c r="B62" s="367" t="s">
        <v>103</v>
      </c>
      <c r="C62" s="368"/>
      <c r="D62" s="368"/>
      <c r="E62" s="368"/>
      <c r="F62" s="368"/>
      <c r="G62" s="369"/>
      <c r="H62" s="323">
        <v>0</v>
      </c>
      <c r="I62" s="324"/>
      <c r="J62" s="16"/>
      <c r="K62" s="16"/>
      <c r="O62" s="55"/>
    </row>
    <row r="63" spans="1:15" ht="15" customHeight="1" x14ac:dyDescent="0.25">
      <c r="A63" s="54" t="s">
        <v>64</v>
      </c>
      <c r="B63" s="97" t="s">
        <v>104</v>
      </c>
      <c r="C63" s="98"/>
      <c r="D63" s="98"/>
      <c r="E63" s="98"/>
      <c r="F63" s="98"/>
      <c r="G63" s="99"/>
      <c r="H63" s="325">
        <v>20.149999999999999</v>
      </c>
      <c r="I63" s="326"/>
      <c r="J63" s="16"/>
      <c r="K63" s="16"/>
      <c r="O63" s="55"/>
    </row>
    <row r="64" spans="1:15" ht="15" customHeight="1" x14ac:dyDescent="0.25">
      <c r="A64" s="278" t="s">
        <v>78</v>
      </c>
      <c r="B64" s="278"/>
      <c r="C64" s="278"/>
      <c r="D64" s="278"/>
      <c r="E64" s="278"/>
      <c r="F64" s="278"/>
      <c r="G64" s="278"/>
      <c r="H64" s="327">
        <f>SUM(H58:I63)</f>
        <v>598.096</v>
      </c>
      <c r="I64" s="327"/>
      <c r="J64" s="16"/>
      <c r="K64" s="16"/>
    </row>
    <row r="65" spans="1:15" ht="15" customHeight="1" x14ac:dyDescent="0.25">
      <c r="A65" s="269"/>
      <c r="B65" s="269"/>
      <c r="C65" s="269"/>
      <c r="D65" s="269"/>
      <c r="E65" s="269"/>
      <c r="F65" s="269"/>
      <c r="G65" s="269"/>
      <c r="H65" s="269"/>
      <c r="I65" s="269"/>
      <c r="J65" s="16"/>
      <c r="K65" s="16"/>
    </row>
    <row r="66" spans="1:15" ht="15" customHeight="1" x14ac:dyDescent="0.25">
      <c r="A66" s="336" t="s">
        <v>105</v>
      </c>
      <c r="B66" s="336"/>
      <c r="C66" s="336"/>
      <c r="D66" s="336"/>
      <c r="E66" s="336"/>
      <c r="F66" s="336"/>
      <c r="G66" s="336"/>
      <c r="H66" s="336"/>
      <c r="I66" s="336"/>
      <c r="J66" s="16"/>
      <c r="K66" s="16"/>
      <c r="N66" s="56"/>
    </row>
    <row r="67" spans="1:15" ht="15" customHeight="1" x14ac:dyDescent="0.25">
      <c r="A67" s="337"/>
      <c r="B67" s="337"/>
      <c r="C67" s="337"/>
      <c r="D67" s="337"/>
      <c r="E67" s="337"/>
      <c r="F67" s="337"/>
      <c r="G67" s="337"/>
      <c r="H67" s="337"/>
      <c r="I67" s="337"/>
      <c r="J67" s="16"/>
      <c r="K67" s="16"/>
      <c r="N67" s="55"/>
    </row>
    <row r="68" spans="1:15" ht="15" customHeight="1" x14ac:dyDescent="0.25">
      <c r="A68" s="43">
        <v>2</v>
      </c>
      <c r="B68" s="338" t="s">
        <v>106</v>
      </c>
      <c r="C68" s="338"/>
      <c r="D68" s="338"/>
      <c r="E68" s="338"/>
      <c r="F68" s="338"/>
      <c r="G68" s="338"/>
      <c r="H68" s="253" t="s">
        <v>56</v>
      </c>
      <c r="I68" s="253"/>
      <c r="J68" s="16"/>
      <c r="K68" s="16"/>
    </row>
    <row r="69" spans="1:15" ht="15" customHeight="1" x14ac:dyDescent="0.25">
      <c r="A69" s="28" t="s">
        <v>73</v>
      </c>
      <c r="B69" s="252" t="s">
        <v>107</v>
      </c>
      <c r="C69" s="252"/>
      <c r="D69" s="252"/>
      <c r="E69" s="252"/>
      <c r="F69" s="252"/>
      <c r="G69" s="252"/>
      <c r="H69" s="255">
        <f>I41</f>
        <v>483.2865811111111</v>
      </c>
      <c r="I69" s="255"/>
      <c r="J69" s="16"/>
      <c r="K69" s="18"/>
      <c r="L69" s="15"/>
      <c r="M69" s="15"/>
      <c r="N69" s="15"/>
      <c r="O69" s="15"/>
    </row>
    <row r="70" spans="1:15" ht="15" customHeight="1" x14ac:dyDescent="0.25">
      <c r="A70" s="28" t="s">
        <v>81</v>
      </c>
      <c r="B70" s="252" t="s">
        <v>82</v>
      </c>
      <c r="C70" s="252"/>
      <c r="D70" s="252"/>
      <c r="E70" s="252"/>
      <c r="F70" s="252"/>
      <c r="G70" s="252"/>
      <c r="H70" s="255">
        <f>I53</f>
        <v>1092.6606618488888</v>
      </c>
      <c r="I70" s="255"/>
      <c r="J70" s="16"/>
      <c r="K70" s="16"/>
    </row>
    <row r="71" spans="1:15" ht="15" customHeight="1" x14ac:dyDescent="0.25">
      <c r="A71" s="28" t="s">
        <v>93</v>
      </c>
      <c r="B71" s="252" t="s">
        <v>94</v>
      </c>
      <c r="C71" s="252"/>
      <c r="D71" s="252"/>
      <c r="E71" s="252"/>
      <c r="F71" s="252"/>
      <c r="G71" s="252"/>
      <c r="H71" s="255">
        <f>H64</f>
        <v>598.096</v>
      </c>
      <c r="I71" s="255"/>
      <c r="J71" s="16"/>
      <c r="K71" s="16"/>
    </row>
    <row r="72" spans="1:15" ht="15" customHeight="1" x14ac:dyDescent="0.25">
      <c r="A72" s="278" t="s">
        <v>78</v>
      </c>
      <c r="B72" s="278"/>
      <c r="C72" s="278"/>
      <c r="D72" s="278"/>
      <c r="E72" s="278"/>
      <c r="F72" s="278"/>
      <c r="G72" s="278"/>
      <c r="H72" s="327">
        <f>SUM(H69:I71)</f>
        <v>2174.04324296</v>
      </c>
      <c r="I72" s="327"/>
      <c r="J72" s="16"/>
      <c r="K72" s="16"/>
    </row>
    <row r="73" spans="1:15" ht="15" customHeight="1" x14ac:dyDescent="0.25">
      <c r="A73" s="339"/>
      <c r="B73" s="339"/>
      <c r="C73" s="339"/>
      <c r="D73" s="339"/>
      <c r="E73" s="339"/>
      <c r="F73" s="339"/>
      <c r="G73" s="339"/>
      <c r="H73" s="339"/>
      <c r="I73" s="339"/>
      <c r="J73" s="16"/>
      <c r="K73" s="16"/>
    </row>
    <row r="74" spans="1:15" ht="15" customHeight="1" x14ac:dyDescent="0.25">
      <c r="A74" s="284" t="s">
        <v>108</v>
      </c>
      <c r="B74" s="285"/>
      <c r="C74" s="285"/>
      <c r="D74" s="285"/>
      <c r="E74" s="285"/>
      <c r="F74" s="285"/>
      <c r="G74" s="285"/>
      <c r="H74" s="285"/>
      <c r="I74" s="286"/>
      <c r="J74" s="16"/>
      <c r="K74" s="16"/>
    </row>
    <row r="75" spans="1:15" ht="15" customHeight="1" x14ac:dyDescent="0.25">
      <c r="A75" s="44">
        <v>3</v>
      </c>
      <c r="B75" s="63" t="s">
        <v>109</v>
      </c>
      <c r="C75" s="62"/>
      <c r="D75" s="62"/>
      <c r="E75" s="62"/>
      <c r="F75" s="62"/>
      <c r="G75" s="62"/>
      <c r="H75" s="44" t="s">
        <v>75</v>
      </c>
      <c r="I75" s="47" t="s">
        <v>56</v>
      </c>
      <c r="J75" s="16"/>
      <c r="K75" s="16"/>
    </row>
    <row r="76" spans="1:15" ht="15" customHeight="1" x14ac:dyDescent="0.25">
      <c r="A76" s="27" t="s">
        <v>34</v>
      </c>
      <c r="B76" s="65" t="s">
        <v>110</v>
      </c>
      <c r="C76" s="66"/>
      <c r="D76" s="66"/>
      <c r="E76" s="66"/>
      <c r="F76" s="66"/>
      <c r="G76" s="66"/>
      <c r="H76" s="207">
        <f>0.05*(1+(1/12+1/12+1/36))/12</f>
        <v>4.9768518518518521E-3</v>
      </c>
      <c r="I76" s="36">
        <f>H76*$H$34</f>
        <v>12.371956018518519</v>
      </c>
      <c r="J76" s="355"/>
      <c r="K76" s="16"/>
    </row>
    <row r="77" spans="1:15" ht="15" customHeight="1" x14ac:dyDescent="0.25">
      <c r="A77" s="27" t="s">
        <v>36</v>
      </c>
      <c r="B77" s="65" t="s">
        <v>111</v>
      </c>
      <c r="C77" s="66"/>
      <c r="D77" s="66"/>
      <c r="E77" s="66"/>
      <c r="F77" s="66"/>
      <c r="G77" s="66"/>
      <c r="H77" s="207">
        <f>H76*0.08</f>
        <v>3.9814814814814818E-4</v>
      </c>
      <c r="I77" s="36">
        <f t="shared" ref="I77:I81" si="1">H77*$H$34</f>
        <v>0.98975648148148154</v>
      </c>
      <c r="J77" s="355"/>
      <c r="K77" s="16"/>
      <c r="L77" s="55"/>
    </row>
    <row r="78" spans="1:15" ht="15" customHeight="1" x14ac:dyDescent="0.25">
      <c r="A78" s="27" t="s">
        <v>39</v>
      </c>
      <c r="B78" s="65" t="s">
        <v>112</v>
      </c>
      <c r="C78" s="66"/>
      <c r="D78" s="66"/>
      <c r="E78" s="66"/>
      <c r="F78" s="66"/>
      <c r="G78" s="66"/>
      <c r="H78" s="207">
        <f>0.4*0.08*0.05</f>
        <v>1.6000000000000001E-3</v>
      </c>
      <c r="I78" s="36">
        <f t="shared" si="1"/>
        <v>3.9774400000000005</v>
      </c>
      <c r="J78" s="355"/>
      <c r="K78" s="16"/>
    </row>
    <row r="79" spans="1:15" ht="15" customHeight="1" x14ac:dyDescent="0.25">
      <c r="A79" s="27" t="s">
        <v>41</v>
      </c>
      <c r="B79" s="65" t="s">
        <v>113</v>
      </c>
      <c r="C79" s="66"/>
      <c r="D79" s="66"/>
      <c r="E79" s="66"/>
      <c r="F79" s="66"/>
      <c r="G79" s="66"/>
      <c r="H79" s="207">
        <f>7/30/12</f>
        <v>1.9444444444444445E-2</v>
      </c>
      <c r="I79" s="36">
        <f t="shared" si="1"/>
        <v>48.336944444444448</v>
      </c>
      <c r="J79" s="355"/>
      <c r="K79" s="16"/>
    </row>
    <row r="80" spans="1:15" ht="15" customHeight="1" x14ac:dyDescent="0.25">
      <c r="A80" s="27" t="s">
        <v>64</v>
      </c>
      <c r="B80" s="65" t="s">
        <v>114</v>
      </c>
      <c r="C80" s="66"/>
      <c r="D80" s="66"/>
      <c r="E80" s="66"/>
      <c r="F80" s="66"/>
      <c r="G80" s="66"/>
      <c r="H80" s="207">
        <f>H53*H79</f>
        <v>7.1555555555555565E-3</v>
      </c>
      <c r="I80" s="36">
        <f t="shared" si="1"/>
        <v>17.787995555555558</v>
      </c>
      <c r="J80" s="355"/>
      <c r="K80" s="16"/>
    </row>
    <row r="81" spans="1:15" ht="15" customHeight="1" x14ac:dyDescent="0.25">
      <c r="A81" s="27" t="s">
        <v>66</v>
      </c>
      <c r="B81" s="65" t="s">
        <v>116</v>
      </c>
      <c r="C81" s="66"/>
      <c r="D81" s="66"/>
      <c r="E81" s="66"/>
      <c r="F81" s="66"/>
      <c r="G81" s="66"/>
      <c r="H81" s="207">
        <f>0.4*0.08</f>
        <v>3.2000000000000001E-2</v>
      </c>
      <c r="I81" s="36">
        <f t="shared" si="1"/>
        <v>79.5488</v>
      </c>
      <c r="J81" s="355"/>
      <c r="K81" s="16"/>
    </row>
    <row r="82" spans="1:15" ht="15" customHeight="1" x14ac:dyDescent="0.25">
      <c r="A82" s="63" t="s">
        <v>78</v>
      </c>
      <c r="B82" s="62"/>
      <c r="C82" s="62"/>
      <c r="D82" s="62"/>
      <c r="E82" s="62"/>
      <c r="F82" s="62"/>
      <c r="G82" s="62"/>
      <c r="H82" s="327">
        <f>SUM(I76:I81)</f>
        <v>163.01289250000002</v>
      </c>
      <c r="I82" s="327"/>
      <c r="J82" s="16"/>
      <c r="K82" s="16"/>
    </row>
    <row r="83" spans="1:15" ht="15" customHeight="1" x14ac:dyDescent="0.25">
      <c r="A83" s="308"/>
      <c r="B83" s="308"/>
      <c r="C83" s="308"/>
      <c r="D83" s="308"/>
      <c r="E83" s="308"/>
      <c r="F83" s="308"/>
      <c r="G83" s="308"/>
      <c r="H83" s="308"/>
      <c r="I83" s="308"/>
      <c r="J83" s="16"/>
      <c r="K83" s="16"/>
    </row>
    <row r="84" spans="1:15" ht="15" customHeight="1" x14ac:dyDescent="0.25">
      <c r="A84" s="284" t="s">
        <v>117</v>
      </c>
      <c r="B84" s="285"/>
      <c r="C84" s="285"/>
      <c r="D84" s="285"/>
      <c r="E84" s="285"/>
      <c r="F84" s="285"/>
      <c r="G84" s="285"/>
      <c r="H84" s="285"/>
      <c r="I84" s="286"/>
      <c r="J84" s="16"/>
      <c r="K84" s="16"/>
    </row>
    <row r="85" spans="1:15" ht="15" customHeight="1" x14ac:dyDescent="0.25">
      <c r="A85" s="311" t="s">
        <v>118</v>
      </c>
      <c r="B85" s="312"/>
      <c r="C85" s="312"/>
      <c r="D85" s="312"/>
      <c r="E85" s="312"/>
      <c r="F85" s="312"/>
      <c r="G85" s="312"/>
      <c r="H85" s="312"/>
      <c r="I85" s="313"/>
      <c r="J85" s="16"/>
      <c r="K85" s="16"/>
    </row>
    <row r="86" spans="1:15" ht="15" customHeight="1" x14ac:dyDescent="0.25">
      <c r="A86" s="44" t="s">
        <v>119</v>
      </c>
      <c r="B86" s="63" t="s">
        <v>120</v>
      </c>
      <c r="C86" s="62"/>
      <c r="D86" s="62"/>
      <c r="E86" s="62"/>
      <c r="F86" s="62"/>
      <c r="G86" s="62"/>
      <c r="H86" s="44" t="s">
        <v>75</v>
      </c>
      <c r="I86" s="44" t="s">
        <v>56</v>
      </c>
      <c r="J86" s="16"/>
      <c r="K86" s="16"/>
    </row>
    <row r="87" spans="1:15" ht="15" customHeight="1" x14ac:dyDescent="0.25">
      <c r="A87" s="27" t="s">
        <v>34</v>
      </c>
      <c r="B87" s="65" t="s">
        <v>121</v>
      </c>
      <c r="C87" s="66"/>
      <c r="D87" s="66"/>
      <c r="E87" s="66"/>
      <c r="F87" s="66"/>
      <c r="G87" s="66"/>
      <c r="H87" s="58">
        <f>(1/12+1/12+1/36)/12</f>
        <v>1.6203703703703703E-2</v>
      </c>
      <c r="I87" s="34">
        <f>H87*$H$34</f>
        <v>40.280787037037037</v>
      </c>
      <c r="J87" s="16"/>
      <c r="K87" s="16"/>
    </row>
    <row r="88" spans="1:15" ht="15" customHeight="1" x14ac:dyDescent="0.25">
      <c r="A88" s="27" t="s">
        <v>36</v>
      </c>
      <c r="B88" s="65" t="s">
        <v>122</v>
      </c>
      <c r="C88" s="66"/>
      <c r="D88" s="66"/>
      <c r="E88" s="66"/>
      <c r="F88" s="66"/>
      <c r="G88" s="66"/>
      <c r="H88" s="207">
        <f>(5/30/12)</f>
        <v>1.3888888888888888E-2</v>
      </c>
      <c r="I88" s="34">
        <f t="shared" ref="I88:I97" si="2">H88*$H$34</f>
        <v>34.526388888888889</v>
      </c>
      <c r="J88" s="355"/>
      <c r="K88" s="135"/>
      <c r="L88" s="14"/>
      <c r="M88" s="14"/>
      <c r="O88" s="67"/>
    </row>
    <row r="89" spans="1:15" ht="15" customHeight="1" x14ac:dyDescent="0.25">
      <c r="A89" s="27" t="s">
        <v>39</v>
      </c>
      <c r="B89" s="65" t="s">
        <v>123</v>
      </c>
      <c r="C89" s="66"/>
      <c r="D89" s="66"/>
      <c r="E89" s="66"/>
      <c r="F89" s="66"/>
      <c r="G89" s="66"/>
      <c r="H89" s="207">
        <f>0.0162*0.5*(5/30/12)</f>
        <v>1.1249999999999998E-4</v>
      </c>
      <c r="I89" s="34">
        <f t="shared" si="2"/>
        <v>0.27966374999999999</v>
      </c>
      <c r="J89" s="355"/>
      <c r="K89" s="136"/>
    </row>
    <row r="90" spans="1:15" ht="15" customHeight="1" x14ac:dyDescent="0.25">
      <c r="A90" s="27" t="s">
        <v>41</v>
      </c>
      <c r="B90" s="65" t="s">
        <v>124</v>
      </c>
      <c r="C90" s="66"/>
      <c r="D90" s="66"/>
      <c r="E90" s="66"/>
      <c r="F90" s="66"/>
      <c r="G90" s="66"/>
      <c r="H90" s="207">
        <f>(1/12+1/36)*(4/12)*0.5*0.0162</f>
        <v>2.9999999999999997E-4</v>
      </c>
      <c r="I90" s="34">
        <f t="shared" si="2"/>
        <v>0.74576999999999993</v>
      </c>
      <c r="J90" s="355"/>
      <c r="K90" s="16"/>
    </row>
    <row r="91" spans="1:15" ht="15" customHeight="1" x14ac:dyDescent="0.25">
      <c r="A91" s="27" t="s">
        <v>64</v>
      </c>
      <c r="B91" s="65" t="s">
        <v>125</v>
      </c>
      <c r="C91" s="66"/>
      <c r="D91" s="66"/>
      <c r="E91" s="66"/>
      <c r="F91" s="66"/>
      <c r="G91" s="66"/>
      <c r="H91" s="207">
        <f>(7/30/12)</f>
        <v>1.9444444444444445E-2</v>
      </c>
      <c r="I91" s="34">
        <f t="shared" si="2"/>
        <v>48.336944444444448</v>
      </c>
      <c r="J91" s="355"/>
      <c r="K91" s="16"/>
      <c r="M91" s="71"/>
    </row>
    <row r="92" spans="1:15" ht="15" customHeight="1" x14ac:dyDescent="0.25">
      <c r="A92" s="27" t="s">
        <v>66</v>
      </c>
      <c r="B92" s="65" t="s">
        <v>126</v>
      </c>
      <c r="C92" s="66"/>
      <c r="D92" s="66"/>
      <c r="E92" s="66"/>
      <c r="F92" s="66"/>
      <c r="G92" s="66"/>
      <c r="H92" s="207">
        <f>(15/30/12)*0.0122</f>
        <v>5.0833333333333329E-4</v>
      </c>
      <c r="I92" s="34">
        <f t="shared" si="2"/>
        <v>1.2636658333333333</v>
      </c>
      <c r="J92" s="355"/>
      <c r="K92" s="16"/>
    </row>
    <row r="93" spans="1:15" ht="15" customHeight="1" x14ac:dyDescent="0.25">
      <c r="A93" s="27"/>
      <c r="B93" s="65"/>
      <c r="C93" s="66"/>
      <c r="D93" s="66"/>
      <c r="E93" s="66"/>
      <c r="F93" s="66"/>
      <c r="G93" s="66"/>
      <c r="H93" s="58"/>
      <c r="I93" s="34">
        <f t="shared" si="2"/>
        <v>0</v>
      </c>
      <c r="J93" s="16"/>
      <c r="K93" s="16"/>
    </row>
    <row r="94" spans="1:15" ht="15" customHeight="1" x14ac:dyDescent="0.25">
      <c r="A94" s="27"/>
      <c r="B94" s="65"/>
      <c r="C94" s="66"/>
      <c r="D94" s="66"/>
      <c r="E94" s="66"/>
      <c r="F94" s="66"/>
      <c r="G94" s="66"/>
      <c r="H94" s="58"/>
      <c r="I94" s="34">
        <f t="shared" si="2"/>
        <v>0</v>
      </c>
      <c r="J94" s="16"/>
      <c r="K94" s="16"/>
    </row>
    <row r="95" spans="1:15" ht="15" customHeight="1" x14ac:dyDescent="0.25">
      <c r="A95" s="27"/>
      <c r="B95" s="65"/>
      <c r="C95" s="66"/>
      <c r="D95" s="66"/>
      <c r="E95" s="66"/>
      <c r="F95" s="66"/>
      <c r="G95" s="66"/>
      <c r="H95" s="58"/>
      <c r="I95" s="34">
        <f t="shared" si="2"/>
        <v>0</v>
      </c>
      <c r="J95" s="16"/>
      <c r="K95" s="16"/>
    </row>
    <row r="96" spans="1:15" ht="15" customHeight="1" x14ac:dyDescent="0.25">
      <c r="A96" s="27"/>
      <c r="B96" s="65"/>
      <c r="C96" s="66"/>
      <c r="D96" s="66"/>
      <c r="E96" s="66"/>
      <c r="F96" s="66"/>
      <c r="G96" s="66"/>
      <c r="H96" s="58"/>
      <c r="I96" s="34">
        <f t="shared" si="2"/>
        <v>0</v>
      </c>
      <c r="J96" s="16"/>
      <c r="K96" s="16"/>
    </row>
    <row r="97" spans="1:11" ht="15" customHeight="1" x14ac:dyDescent="0.25">
      <c r="A97" s="27"/>
      <c r="B97" s="65"/>
      <c r="C97" s="66"/>
      <c r="D97" s="66"/>
      <c r="E97" s="66"/>
      <c r="F97" s="66"/>
      <c r="G97" s="66"/>
      <c r="H97" s="58"/>
      <c r="I97" s="34">
        <f t="shared" si="2"/>
        <v>0</v>
      </c>
      <c r="J97" s="16"/>
      <c r="K97" s="16"/>
    </row>
    <row r="98" spans="1:11" ht="15" customHeight="1" x14ac:dyDescent="0.25">
      <c r="A98" s="348" t="s">
        <v>128</v>
      </c>
      <c r="B98" s="349"/>
      <c r="C98" s="349"/>
      <c r="D98" s="349"/>
      <c r="E98" s="349"/>
      <c r="F98" s="349"/>
      <c r="G98" s="350"/>
      <c r="H98" s="70">
        <f>SUM(H87:H97)</f>
        <v>5.0457870370370375E-2</v>
      </c>
      <c r="I98" s="34"/>
      <c r="J98" s="16"/>
      <c r="K98" s="16"/>
    </row>
    <row r="99" spans="1:11" ht="15" customHeight="1" x14ac:dyDescent="0.25">
      <c r="A99" s="27"/>
      <c r="B99" s="163"/>
      <c r="C99" s="66"/>
      <c r="D99" s="66"/>
      <c r="E99" s="66"/>
      <c r="F99" s="66"/>
      <c r="G99" s="66"/>
      <c r="H99" s="58"/>
      <c r="I99" s="34"/>
      <c r="J99" s="16"/>
      <c r="K99" s="16"/>
    </row>
    <row r="100" spans="1:11" ht="15" customHeight="1" x14ac:dyDescent="0.25">
      <c r="A100" s="27" t="s">
        <v>129</v>
      </c>
      <c r="B100" s="65" t="s">
        <v>167</v>
      </c>
      <c r="C100" s="66"/>
      <c r="D100" s="66"/>
      <c r="E100" s="66"/>
      <c r="F100" s="66"/>
      <c r="G100" s="66"/>
      <c r="H100" s="58">
        <f>H53</f>
        <v>0.36800000000000005</v>
      </c>
      <c r="I100" s="34">
        <f>H100*SUM(I87:I90)</f>
        <v>27.906400360740736</v>
      </c>
      <c r="J100" s="16"/>
      <c r="K100" s="16"/>
    </row>
    <row r="101" spans="1:11" ht="15" customHeight="1" x14ac:dyDescent="0.25">
      <c r="A101" s="348" t="s">
        <v>78</v>
      </c>
      <c r="B101" s="349"/>
      <c r="C101" s="349"/>
      <c r="D101" s="349"/>
      <c r="E101" s="349"/>
      <c r="F101" s="349"/>
      <c r="G101" s="350"/>
      <c r="H101" s="46">
        <f>H98+H99+H100</f>
        <v>0.41845787037037041</v>
      </c>
      <c r="I101" s="45">
        <f>SUM(I87:I97,I99:I100)</f>
        <v>153.33962031444443</v>
      </c>
      <c r="J101" s="16"/>
      <c r="K101" s="16"/>
    </row>
    <row r="102" spans="1:11" ht="15" customHeight="1" x14ac:dyDescent="0.25">
      <c r="A102" s="269"/>
      <c r="B102" s="269"/>
      <c r="C102" s="269"/>
      <c r="D102" s="269"/>
      <c r="E102" s="269"/>
      <c r="F102" s="269"/>
      <c r="G102" s="269"/>
      <c r="H102" s="269"/>
      <c r="I102" s="269"/>
      <c r="J102" s="16"/>
      <c r="K102" s="16"/>
    </row>
    <row r="103" spans="1:11" ht="15" customHeight="1" x14ac:dyDescent="0.25">
      <c r="A103" s="336" t="s">
        <v>131</v>
      </c>
      <c r="B103" s="336"/>
      <c r="C103" s="336"/>
      <c r="D103" s="336"/>
      <c r="E103" s="336"/>
      <c r="F103" s="336"/>
      <c r="G103" s="336"/>
      <c r="H103" s="336"/>
      <c r="I103" s="336"/>
      <c r="J103" s="16"/>
      <c r="K103" s="16"/>
    </row>
    <row r="104" spans="1:11" ht="15" customHeight="1" x14ac:dyDescent="0.25">
      <c r="A104" s="337"/>
      <c r="B104" s="337"/>
      <c r="C104" s="337"/>
      <c r="D104" s="337"/>
      <c r="E104" s="337"/>
      <c r="F104" s="337"/>
      <c r="G104" s="337"/>
      <c r="H104" s="337"/>
      <c r="I104" s="337"/>
      <c r="J104" s="16"/>
      <c r="K104" s="16"/>
    </row>
    <row r="105" spans="1:11" ht="15" customHeight="1" x14ac:dyDescent="0.25">
      <c r="A105" s="43">
        <v>4</v>
      </c>
      <c r="B105" s="128" t="s">
        <v>106</v>
      </c>
      <c r="C105" s="129"/>
      <c r="D105" s="129"/>
      <c r="E105" s="129"/>
      <c r="F105" s="129"/>
      <c r="G105" s="129"/>
      <c r="H105" s="253" t="s">
        <v>56</v>
      </c>
      <c r="I105" s="253"/>
      <c r="J105" s="16"/>
      <c r="K105" s="16"/>
    </row>
    <row r="106" spans="1:11" ht="15" customHeight="1" x14ac:dyDescent="0.25">
      <c r="A106" s="28" t="s">
        <v>119</v>
      </c>
      <c r="B106" s="126" t="s">
        <v>132</v>
      </c>
      <c r="C106" s="127"/>
      <c r="D106" s="127"/>
      <c r="E106" s="127"/>
      <c r="F106" s="127"/>
      <c r="G106" s="127"/>
      <c r="H106" s="255">
        <f>I101</f>
        <v>153.33962031444443</v>
      </c>
      <c r="I106" s="255"/>
      <c r="J106" s="16"/>
      <c r="K106" s="16"/>
    </row>
    <row r="107" spans="1:11" ht="15" customHeight="1" x14ac:dyDescent="0.25">
      <c r="A107" s="63" t="s">
        <v>78</v>
      </c>
      <c r="B107" s="62"/>
      <c r="C107" s="62"/>
      <c r="D107" s="62"/>
      <c r="E107" s="62"/>
      <c r="F107" s="62"/>
      <c r="G107" s="62"/>
      <c r="H107" s="327">
        <f>SUM(H106:I106)</f>
        <v>153.33962031444443</v>
      </c>
      <c r="I107" s="327"/>
      <c r="J107" s="16"/>
      <c r="K107" s="16"/>
    </row>
    <row r="108" spans="1:11" ht="15" customHeight="1" x14ac:dyDescent="0.25">
      <c r="A108" s="339"/>
      <c r="B108" s="339"/>
      <c r="C108" s="339"/>
      <c r="D108" s="339"/>
      <c r="E108" s="339"/>
      <c r="F108" s="339"/>
      <c r="G108" s="339"/>
      <c r="H108" s="339"/>
      <c r="I108" s="339"/>
      <c r="J108" s="16"/>
      <c r="K108" s="16"/>
    </row>
    <row r="109" spans="1:11" ht="15" customHeight="1" x14ac:dyDescent="0.25">
      <c r="A109" s="284" t="s">
        <v>133</v>
      </c>
      <c r="B109" s="285"/>
      <c r="C109" s="285"/>
      <c r="D109" s="285"/>
      <c r="E109" s="285"/>
      <c r="F109" s="285"/>
      <c r="G109" s="285"/>
      <c r="H109" s="285"/>
      <c r="I109" s="286"/>
      <c r="J109" s="16"/>
      <c r="K109" s="16"/>
    </row>
    <row r="110" spans="1:11" ht="15" customHeight="1" x14ac:dyDescent="0.25">
      <c r="A110" s="44">
        <v>5</v>
      </c>
      <c r="B110" s="287" t="s">
        <v>134</v>
      </c>
      <c r="C110" s="287"/>
      <c r="D110" s="287"/>
      <c r="E110" s="287"/>
      <c r="F110" s="287"/>
      <c r="G110" s="287"/>
      <c r="H110" s="278" t="s">
        <v>56</v>
      </c>
      <c r="I110" s="278"/>
      <c r="J110" s="16"/>
      <c r="K110" s="16"/>
    </row>
    <row r="111" spans="1:11" ht="15" customHeight="1" x14ac:dyDescent="0.25">
      <c r="A111" s="28" t="s">
        <v>34</v>
      </c>
      <c r="B111" s="340" t="s">
        <v>135</v>
      </c>
      <c r="C111" s="341"/>
      <c r="D111" s="341"/>
      <c r="E111" s="341"/>
      <c r="F111" s="341"/>
      <c r="G111" s="342"/>
      <c r="H111" s="365">
        <f>Uniformes!J16</f>
        <v>101.43652777777777</v>
      </c>
      <c r="I111" s="366"/>
      <c r="J111" s="16"/>
      <c r="K111" s="16"/>
    </row>
    <row r="112" spans="1:11" ht="15" customHeight="1" x14ac:dyDescent="0.25">
      <c r="A112" s="28" t="s">
        <v>36</v>
      </c>
      <c r="B112" s="345" t="s">
        <v>136</v>
      </c>
      <c r="C112" s="346"/>
      <c r="D112" s="346"/>
      <c r="E112" s="346"/>
      <c r="F112" s="346"/>
      <c r="G112" s="347"/>
      <c r="H112" s="365">
        <f>'Insumos e Equipamentos'!J10</f>
        <v>2.5575688509021846</v>
      </c>
      <c r="I112" s="366"/>
      <c r="J112" s="16"/>
      <c r="K112" s="16"/>
    </row>
    <row r="113" spans="1:12" ht="15" customHeight="1" x14ac:dyDescent="0.25">
      <c r="A113" s="253" t="s">
        <v>28</v>
      </c>
      <c r="B113" s="253"/>
      <c r="C113" s="253"/>
      <c r="D113" s="253"/>
      <c r="E113" s="253"/>
      <c r="F113" s="253"/>
      <c r="G113" s="253"/>
      <c r="H113" s="353">
        <f>SUM(H111:I112)</f>
        <v>103.99409662867996</v>
      </c>
      <c r="I113" s="353"/>
      <c r="J113" s="16"/>
      <c r="K113" s="16"/>
    </row>
    <row r="114" spans="1:12" ht="15" customHeight="1" x14ac:dyDescent="0.25">
      <c r="A114" s="354"/>
      <c r="B114" s="354"/>
      <c r="C114" s="354"/>
      <c r="D114" s="354"/>
      <c r="E114" s="354"/>
      <c r="F114" s="354"/>
      <c r="G114" s="354"/>
      <c r="H114" s="354"/>
      <c r="I114" s="354"/>
      <c r="J114" s="16"/>
      <c r="K114" s="16"/>
    </row>
    <row r="115" spans="1:12" ht="15" customHeight="1" x14ac:dyDescent="0.25">
      <c r="A115" s="284" t="s">
        <v>138</v>
      </c>
      <c r="B115" s="285"/>
      <c r="C115" s="285"/>
      <c r="D115" s="285"/>
      <c r="E115" s="285"/>
      <c r="F115" s="285"/>
      <c r="G115" s="285"/>
      <c r="H115" s="285"/>
      <c r="I115" s="286"/>
      <c r="J115" s="16"/>
      <c r="K115" s="16"/>
    </row>
    <row r="116" spans="1:12" ht="15" customHeight="1" x14ac:dyDescent="0.25">
      <c r="A116" s="43">
        <v>6</v>
      </c>
      <c r="B116" s="338" t="s">
        <v>139</v>
      </c>
      <c r="C116" s="338"/>
      <c r="D116" s="338"/>
      <c r="E116" s="338"/>
      <c r="F116" s="338"/>
      <c r="G116" s="338"/>
      <c r="H116" s="43" t="s">
        <v>75</v>
      </c>
      <c r="I116" s="43" t="s">
        <v>56</v>
      </c>
      <c r="J116" s="16"/>
      <c r="K116" s="16"/>
    </row>
    <row r="117" spans="1:12" ht="15" customHeight="1" x14ac:dyDescent="0.25">
      <c r="A117" s="28" t="s">
        <v>34</v>
      </c>
      <c r="B117" s="252" t="s">
        <v>140</v>
      </c>
      <c r="C117" s="252"/>
      <c r="D117" s="252"/>
      <c r="E117" s="252"/>
      <c r="F117" s="252"/>
      <c r="G117" s="252"/>
      <c r="H117" s="208">
        <v>0.03</v>
      </c>
      <c r="I117" s="39">
        <f>H133*H117</f>
        <v>152.40869557209376</v>
      </c>
      <c r="J117" s="16"/>
      <c r="K117" s="16"/>
      <c r="L117" s="56"/>
    </row>
    <row r="118" spans="1:12" ht="15" customHeight="1" x14ac:dyDescent="0.25">
      <c r="A118" s="28" t="s">
        <v>36</v>
      </c>
      <c r="B118" s="252" t="s">
        <v>141</v>
      </c>
      <c r="C118" s="252"/>
      <c r="D118" s="252"/>
      <c r="E118" s="252"/>
      <c r="F118" s="252"/>
      <c r="G118" s="252"/>
      <c r="H118" s="208">
        <v>6.7900000000000002E-2</v>
      </c>
      <c r="I118" s="39">
        <f>(I117+H133)*H118</f>
        <v>355.3002314075174</v>
      </c>
      <c r="J118" s="16"/>
      <c r="K118" s="16"/>
      <c r="L118" s="55"/>
    </row>
    <row r="119" spans="1:12" ht="15" customHeight="1" x14ac:dyDescent="0.25">
      <c r="A119" s="28" t="s">
        <v>39</v>
      </c>
      <c r="B119" s="252" t="s">
        <v>142</v>
      </c>
      <c r="C119" s="252"/>
      <c r="D119" s="252"/>
      <c r="E119" s="252"/>
      <c r="F119" s="252"/>
      <c r="G119" s="252"/>
      <c r="H119" s="38">
        <f>SUM(H120:H122)</f>
        <v>0.14250000000000002</v>
      </c>
      <c r="I119" s="152">
        <f>((H133+I117+I118)/(1-H119))*H119</f>
        <v>928.61787295864747</v>
      </c>
      <c r="J119" s="16"/>
      <c r="K119" s="16"/>
    </row>
    <row r="120" spans="1:12" ht="15" customHeight="1" x14ac:dyDescent="0.25">
      <c r="A120" s="344" t="s">
        <v>143</v>
      </c>
      <c r="B120" s="344"/>
      <c r="C120" s="351" t="s">
        <v>144</v>
      </c>
      <c r="D120" s="29" t="s">
        <v>145</v>
      </c>
      <c r="E120" s="30"/>
      <c r="F120" s="30"/>
      <c r="G120" s="32"/>
      <c r="H120" s="208">
        <v>1.6500000000000001E-2</v>
      </c>
      <c r="I120" s="152">
        <f>((H133+I117+I118)/(1-H119))*H120</f>
        <v>107.52417476363286</v>
      </c>
      <c r="J120" s="16"/>
      <c r="K120" s="16"/>
    </row>
    <row r="121" spans="1:12" ht="15" customHeight="1" x14ac:dyDescent="0.25">
      <c r="A121" s="344" t="s">
        <v>146</v>
      </c>
      <c r="B121" s="344"/>
      <c r="C121" s="352"/>
      <c r="D121" s="29" t="s">
        <v>147</v>
      </c>
      <c r="E121" s="30"/>
      <c r="F121" s="30"/>
      <c r="G121" s="32"/>
      <c r="H121" s="208">
        <v>7.5999999999999998E-2</v>
      </c>
      <c r="I121" s="152">
        <f>((H133+I117+I118)/(1-H119))*H121</f>
        <v>495.26286557794526</v>
      </c>
      <c r="J121" s="16"/>
      <c r="K121" s="16"/>
    </row>
    <row r="122" spans="1:12" ht="15" customHeight="1" x14ac:dyDescent="0.25">
      <c r="A122" s="344" t="s">
        <v>148</v>
      </c>
      <c r="B122" s="344"/>
      <c r="C122" s="40" t="s">
        <v>149</v>
      </c>
      <c r="D122" s="29" t="s">
        <v>150</v>
      </c>
      <c r="E122" s="30"/>
      <c r="F122" s="30"/>
      <c r="G122" s="32"/>
      <c r="H122" s="38">
        <v>0.05</v>
      </c>
      <c r="I122" s="152">
        <f>((H133+I117+I118)/(1-H119))*H122</f>
        <v>325.83083261706929</v>
      </c>
      <c r="J122" s="16"/>
      <c r="K122" s="16"/>
    </row>
    <row r="123" spans="1:12" ht="15" customHeight="1" x14ac:dyDescent="0.25">
      <c r="A123" s="253" t="s">
        <v>28</v>
      </c>
      <c r="B123" s="253"/>
      <c r="C123" s="253"/>
      <c r="D123" s="253"/>
      <c r="E123" s="253"/>
      <c r="F123" s="253"/>
      <c r="G123" s="253"/>
      <c r="H123" s="42">
        <f>H119+H118+H117</f>
        <v>0.24040000000000003</v>
      </c>
      <c r="I123" s="153">
        <f>SUM(I117:I119)</f>
        <v>1436.3267999382588</v>
      </c>
      <c r="J123" s="16"/>
      <c r="K123" s="16"/>
    </row>
    <row r="124" spans="1:12" ht="15" customHeight="1" x14ac:dyDescent="0.25">
      <c r="A124" s="356"/>
      <c r="B124" s="356"/>
      <c r="C124" s="356"/>
      <c r="D124" s="356"/>
      <c r="E124" s="356"/>
      <c r="F124" s="356"/>
      <c r="G124" s="356"/>
      <c r="H124" s="356"/>
      <c r="I124" s="356"/>
      <c r="J124" s="16"/>
      <c r="K124" s="16"/>
    </row>
    <row r="125" spans="1:12" ht="15" customHeight="1" x14ac:dyDescent="0.25">
      <c r="A125" s="254" t="s">
        <v>151</v>
      </c>
      <c r="B125" s="254"/>
      <c r="C125" s="254"/>
      <c r="D125" s="254"/>
      <c r="E125" s="254"/>
      <c r="F125" s="254"/>
      <c r="G125" s="254"/>
      <c r="H125" s="254"/>
      <c r="I125" s="254"/>
      <c r="J125" s="16"/>
      <c r="K125" s="16"/>
    </row>
    <row r="126" spans="1:12" ht="15" customHeight="1" x14ac:dyDescent="0.25">
      <c r="A126" s="357"/>
      <c r="B126" s="357"/>
      <c r="C126" s="357"/>
      <c r="D126" s="357"/>
      <c r="E126" s="357"/>
      <c r="F126" s="357"/>
      <c r="G126" s="357"/>
      <c r="H126" s="357"/>
      <c r="I126" s="357"/>
      <c r="J126" s="16"/>
      <c r="K126" s="16"/>
    </row>
    <row r="127" spans="1:12" ht="15" customHeight="1" x14ac:dyDescent="0.25">
      <c r="A127" s="253" t="s">
        <v>152</v>
      </c>
      <c r="B127" s="253"/>
      <c r="C127" s="253"/>
      <c r="D127" s="253"/>
      <c r="E127" s="253"/>
      <c r="F127" s="253"/>
      <c r="G127" s="253"/>
      <c r="H127" s="350" t="s">
        <v>56</v>
      </c>
      <c r="I127" s="350"/>
      <c r="J127" s="16"/>
      <c r="K127" s="16"/>
    </row>
    <row r="128" spans="1:12" ht="15" customHeight="1" x14ac:dyDescent="0.25">
      <c r="A128" s="28" t="s">
        <v>34</v>
      </c>
      <c r="B128" s="252" t="s">
        <v>153</v>
      </c>
      <c r="C128" s="252"/>
      <c r="D128" s="252"/>
      <c r="E128" s="252"/>
      <c r="F128" s="252"/>
      <c r="G128" s="252"/>
      <c r="H128" s="255">
        <f>H34</f>
        <v>2485.9</v>
      </c>
      <c r="I128" s="255"/>
      <c r="J128" s="16"/>
      <c r="K128" s="16"/>
    </row>
    <row r="129" spans="1:11" ht="15" customHeight="1" x14ac:dyDescent="0.25">
      <c r="A129" s="28" t="s">
        <v>36</v>
      </c>
      <c r="B129" s="252" t="s">
        <v>154</v>
      </c>
      <c r="C129" s="252"/>
      <c r="D129" s="252"/>
      <c r="E129" s="252"/>
      <c r="F129" s="252"/>
      <c r="G129" s="252"/>
      <c r="H129" s="255">
        <f>H72</f>
        <v>2174.04324296</v>
      </c>
      <c r="I129" s="255"/>
      <c r="J129" s="16"/>
      <c r="K129" s="16"/>
    </row>
    <row r="130" spans="1:11" ht="15" customHeight="1" x14ac:dyDescent="0.25">
      <c r="A130" s="28" t="s">
        <v>39</v>
      </c>
      <c r="B130" s="252" t="s">
        <v>155</v>
      </c>
      <c r="C130" s="252"/>
      <c r="D130" s="252"/>
      <c r="E130" s="252"/>
      <c r="F130" s="252"/>
      <c r="G130" s="252"/>
      <c r="H130" s="255">
        <f>H82</f>
        <v>163.01289250000002</v>
      </c>
      <c r="I130" s="255"/>
      <c r="J130" s="16"/>
      <c r="K130" s="16"/>
    </row>
    <row r="131" spans="1:11" ht="15" customHeight="1" x14ac:dyDescent="0.25">
      <c r="A131" s="28" t="s">
        <v>41</v>
      </c>
      <c r="B131" s="252" t="s">
        <v>156</v>
      </c>
      <c r="C131" s="252"/>
      <c r="D131" s="252"/>
      <c r="E131" s="252"/>
      <c r="F131" s="252"/>
      <c r="G131" s="252"/>
      <c r="H131" s="255">
        <f>I101</f>
        <v>153.33962031444443</v>
      </c>
      <c r="I131" s="255"/>
      <c r="J131" s="16"/>
      <c r="K131" s="16"/>
    </row>
    <row r="132" spans="1:11" ht="15" customHeight="1" x14ac:dyDescent="0.25">
      <c r="A132" s="28" t="s">
        <v>64</v>
      </c>
      <c r="B132" s="252" t="s">
        <v>157</v>
      </c>
      <c r="C132" s="252"/>
      <c r="D132" s="252"/>
      <c r="E132" s="252"/>
      <c r="F132" s="252"/>
      <c r="G132" s="252"/>
      <c r="H132" s="255">
        <f>H113</f>
        <v>103.99409662867996</v>
      </c>
      <c r="I132" s="255"/>
      <c r="J132" s="16"/>
      <c r="K132" s="16"/>
    </row>
    <row r="133" spans="1:11" ht="15" customHeight="1" x14ac:dyDescent="0.25">
      <c r="A133" s="253" t="s">
        <v>158</v>
      </c>
      <c r="B133" s="253"/>
      <c r="C133" s="253"/>
      <c r="D133" s="253"/>
      <c r="E133" s="253"/>
      <c r="F133" s="253"/>
      <c r="G133" s="253"/>
      <c r="H133" s="353">
        <f>SUM(H128:I132)</f>
        <v>5080.2898524031252</v>
      </c>
      <c r="I133" s="353"/>
      <c r="J133" s="16"/>
      <c r="K133" s="16"/>
    </row>
    <row r="134" spans="1:11" ht="15" customHeight="1" x14ac:dyDescent="0.25">
      <c r="A134" s="28" t="s">
        <v>66</v>
      </c>
      <c r="B134" s="252" t="s">
        <v>159</v>
      </c>
      <c r="C134" s="252"/>
      <c r="D134" s="252"/>
      <c r="E134" s="252"/>
      <c r="F134" s="252"/>
      <c r="G134" s="252"/>
      <c r="H134" s="255">
        <f>I123</f>
        <v>1436.3267999382588</v>
      </c>
      <c r="I134" s="255"/>
      <c r="J134" s="16"/>
      <c r="K134" s="16"/>
    </row>
    <row r="135" spans="1:11" ht="15" customHeight="1" x14ac:dyDescent="0.25">
      <c r="A135" s="253" t="s">
        <v>160</v>
      </c>
      <c r="B135" s="253"/>
      <c r="C135" s="253"/>
      <c r="D135" s="253"/>
      <c r="E135" s="253"/>
      <c r="F135" s="253"/>
      <c r="G135" s="253"/>
      <c r="H135" s="251">
        <f>(H133+H134)</f>
        <v>6516.616652341384</v>
      </c>
      <c r="I135" s="251"/>
      <c r="J135" s="16"/>
      <c r="K135" s="16"/>
    </row>
    <row r="136" spans="1:11" ht="15" customHeight="1" x14ac:dyDescent="0.25">
      <c r="A136" s="356"/>
      <c r="B136" s="356"/>
      <c r="C136" s="356"/>
      <c r="D136" s="356"/>
      <c r="E136" s="356"/>
      <c r="F136" s="356"/>
      <c r="G136" s="356"/>
      <c r="H136" s="356"/>
      <c r="I136" s="356"/>
      <c r="J136" s="16"/>
      <c r="K136" s="16"/>
    </row>
    <row r="137" spans="1:11" ht="15" hidden="1" customHeight="1" x14ac:dyDescent="0.25"/>
    <row r="138" spans="1:11" ht="15" hidden="1" customHeight="1" x14ac:dyDescent="0.25"/>
    <row r="139" spans="1:11" ht="15" hidden="1" customHeight="1" x14ac:dyDescent="0.25">
      <c r="B139" s="13" t="s">
        <v>161</v>
      </c>
      <c r="C139" s="12">
        <v>4.1999999999999997E-3</v>
      </c>
    </row>
    <row r="140" spans="1:11" ht="15" hidden="1" customHeight="1" x14ac:dyDescent="0.25">
      <c r="B140" s="13" t="s">
        <v>141</v>
      </c>
      <c r="C140" s="12">
        <v>4.0000000000000001E-3</v>
      </c>
    </row>
    <row r="141" spans="1:11" ht="15" hidden="1" customHeight="1" x14ac:dyDescent="0.25">
      <c r="B141" s="11"/>
      <c r="C141" s="10">
        <f>SUM(C139:C140)</f>
        <v>8.199999999999999E-3</v>
      </c>
    </row>
    <row r="142" spans="1:11" ht="15" hidden="1" customHeight="1" x14ac:dyDescent="0.25"/>
    <row r="143" spans="1:11" ht="15" hidden="1" customHeight="1" x14ac:dyDescent="0.25">
      <c r="C143" s="9" t="e">
        <v>#REF!</v>
      </c>
    </row>
    <row r="144" spans="1:11" ht="15" hidden="1" customHeight="1" x14ac:dyDescent="0.25"/>
    <row r="145" spans="1:11" ht="15" customHeight="1" x14ac:dyDescent="0.25">
      <c r="A145" s="254" t="s">
        <v>162</v>
      </c>
      <c r="B145" s="254"/>
      <c r="C145" s="254"/>
      <c r="D145" s="254"/>
      <c r="E145" s="254"/>
      <c r="F145" s="254"/>
      <c r="G145" s="254"/>
      <c r="H145" s="254"/>
      <c r="I145" s="254"/>
      <c r="K145" s="50"/>
    </row>
    <row r="146" spans="1:11" ht="15" customHeight="1" x14ac:dyDescent="0.25">
      <c r="A146" s="130"/>
      <c r="B146" s="130"/>
      <c r="C146" s="130"/>
      <c r="D146" s="130"/>
      <c r="E146" s="130"/>
      <c r="F146" s="130"/>
      <c r="G146" s="130"/>
      <c r="H146" s="130"/>
      <c r="I146" s="130"/>
    </row>
    <row r="147" spans="1:11" ht="15" customHeight="1" x14ac:dyDescent="0.25">
      <c r="A147" s="253" t="s">
        <v>163</v>
      </c>
      <c r="B147" s="253"/>
      <c r="C147" s="253"/>
      <c r="D147" s="253"/>
      <c r="E147" s="253"/>
      <c r="F147" s="253"/>
      <c r="G147" s="253"/>
      <c r="H147" s="253" t="s">
        <v>56</v>
      </c>
      <c r="I147" s="253"/>
    </row>
    <row r="148" spans="1:11" ht="15" customHeight="1" x14ac:dyDescent="0.25">
      <c r="A148" s="28" t="s">
        <v>34</v>
      </c>
      <c r="B148" s="252" t="s">
        <v>164</v>
      </c>
      <c r="C148" s="252"/>
      <c r="D148" s="252"/>
      <c r="E148" s="252"/>
      <c r="F148" s="252"/>
      <c r="G148" s="252"/>
      <c r="H148" s="255">
        <f>I39</f>
        <v>207.07547</v>
      </c>
      <c r="I148" s="255"/>
    </row>
    <row r="149" spans="1:11" ht="15" customHeight="1" x14ac:dyDescent="0.25">
      <c r="A149" s="28" t="s">
        <v>36</v>
      </c>
      <c r="B149" s="252" t="s">
        <v>223</v>
      </c>
      <c r="C149" s="252"/>
      <c r="D149" s="252"/>
      <c r="E149" s="252"/>
      <c r="F149" s="252"/>
      <c r="G149" s="252"/>
      <c r="H149" s="255">
        <f>I40</f>
        <v>276.21111111111111</v>
      </c>
      <c r="I149" s="255"/>
    </row>
    <row r="150" spans="1:11" ht="15" customHeight="1" x14ac:dyDescent="0.25">
      <c r="A150" s="28" t="s">
        <v>39</v>
      </c>
      <c r="B150" s="252" t="s">
        <v>165</v>
      </c>
      <c r="C150" s="252"/>
      <c r="D150" s="252"/>
      <c r="E150" s="252"/>
      <c r="F150" s="252"/>
      <c r="G150" s="252"/>
      <c r="H150" s="294">
        <f>H82</f>
        <v>163.01289250000002</v>
      </c>
      <c r="I150" s="295"/>
    </row>
    <row r="151" spans="1:11" ht="15" customHeight="1" x14ac:dyDescent="0.25">
      <c r="A151" s="28" t="s">
        <v>41</v>
      </c>
      <c r="B151" s="252" t="s">
        <v>217</v>
      </c>
      <c r="C151" s="252"/>
      <c r="D151" s="252"/>
      <c r="E151" s="252"/>
      <c r="F151" s="252"/>
      <c r="G151" s="252"/>
      <c r="H151" s="294">
        <f>I101</f>
        <v>153.33962031444443</v>
      </c>
      <c r="I151" s="295"/>
    </row>
    <row r="152" spans="1:11" ht="15" customHeight="1" x14ac:dyDescent="0.25">
      <c r="A152" s="348" t="s">
        <v>166</v>
      </c>
      <c r="B152" s="349"/>
      <c r="C152" s="349"/>
      <c r="D152" s="349"/>
      <c r="E152" s="349"/>
      <c r="F152" s="349"/>
      <c r="G152" s="350"/>
      <c r="H152" s="361">
        <f>SUM(H148:I151)</f>
        <v>799.63909392555558</v>
      </c>
      <c r="I152" s="362"/>
    </row>
  </sheetData>
  <mergeCells count="172">
    <mergeCell ref="J76:J81"/>
    <mergeCell ref="J88:J92"/>
    <mergeCell ref="B130:G130"/>
    <mergeCell ref="H130:I130"/>
    <mergeCell ref="B131:G131"/>
    <mergeCell ref="H131:I131"/>
    <mergeCell ref="B128:G128"/>
    <mergeCell ref="H128:I128"/>
    <mergeCell ref="B129:G129"/>
    <mergeCell ref="H129:I129"/>
    <mergeCell ref="B116:G116"/>
    <mergeCell ref="B112:G112"/>
    <mergeCell ref="H112:I112"/>
    <mergeCell ref="A122:B122"/>
    <mergeCell ref="A123:G123"/>
    <mergeCell ref="A124:I124"/>
    <mergeCell ref="A125:I125"/>
    <mergeCell ref="A126:I126"/>
    <mergeCell ref="A127:G127"/>
    <mergeCell ref="H127:I127"/>
    <mergeCell ref="B117:G117"/>
    <mergeCell ref="B118:G118"/>
    <mergeCell ref="B119:G119"/>
    <mergeCell ref="A120:B120"/>
    <mergeCell ref="A136:I136"/>
    <mergeCell ref="B134:G134"/>
    <mergeCell ref="H134:I134"/>
    <mergeCell ref="A135:G135"/>
    <mergeCell ref="H135:I135"/>
    <mergeCell ref="B132:G132"/>
    <mergeCell ref="H132:I132"/>
    <mergeCell ref="A133:G133"/>
    <mergeCell ref="H133:I133"/>
    <mergeCell ref="C120:C121"/>
    <mergeCell ref="A121:B121"/>
    <mergeCell ref="A83:I83"/>
    <mergeCell ref="A73:I73"/>
    <mergeCell ref="A74:I74"/>
    <mergeCell ref="A102:I102"/>
    <mergeCell ref="A103:I103"/>
    <mergeCell ref="A104:I104"/>
    <mergeCell ref="A84:I84"/>
    <mergeCell ref="A85:I85"/>
    <mergeCell ref="A108:I108"/>
    <mergeCell ref="H105:I105"/>
    <mergeCell ref="H106:I106"/>
    <mergeCell ref="H107:I107"/>
    <mergeCell ref="B71:G71"/>
    <mergeCell ref="H71:I71"/>
    <mergeCell ref="A72:G72"/>
    <mergeCell ref="H72:I72"/>
    <mergeCell ref="B69:G69"/>
    <mergeCell ref="H69:I69"/>
    <mergeCell ref="B70:G70"/>
    <mergeCell ref="H70:I70"/>
    <mergeCell ref="H82:I82"/>
    <mergeCell ref="A65:I65"/>
    <mergeCell ref="A66:I66"/>
    <mergeCell ref="A67:I67"/>
    <mergeCell ref="B68:G68"/>
    <mergeCell ref="H68:I68"/>
    <mergeCell ref="B62:G62"/>
    <mergeCell ref="H62:I62"/>
    <mergeCell ref="H63:I63"/>
    <mergeCell ref="A64:G64"/>
    <mergeCell ref="H64:I64"/>
    <mergeCell ref="A59:A60"/>
    <mergeCell ref="B59:C60"/>
    <mergeCell ref="H59:I60"/>
    <mergeCell ref="B61:G61"/>
    <mergeCell ref="H61:I61"/>
    <mergeCell ref="B56:G56"/>
    <mergeCell ref="H56:I56"/>
    <mergeCell ref="A57:A58"/>
    <mergeCell ref="B57:B58"/>
    <mergeCell ref="H57:I57"/>
    <mergeCell ref="H58:I58"/>
    <mergeCell ref="B50:G50"/>
    <mergeCell ref="B51:G51"/>
    <mergeCell ref="B52:G52"/>
    <mergeCell ref="A53:G53"/>
    <mergeCell ref="A54:I54"/>
    <mergeCell ref="A55:I55"/>
    <mergeCell ref="B44:G44"/>
    <mergeCell ref="B45:G45"/>
    <mergeCell ref="B46:G46"/>
    <mergeCell ref="B47:G47"/>
    <mergeCell ref="B48:G48"/>
    <mergeCell ref="B49:G49"/>
    <mergeCell ref="B39:G39"/>
    <mergeCell ref="B40:G40"/>
    <mergeCell ref="A42:I42"/>
    <mergeCell ref="A43:I43"/>
    <mergeCell ref="A34:G34"/>
    <mergeCell ref="H34:I34"/>
    <mergeCell ref="A35:I35"/>
    <mergeCell ref="A36:I36"/>
    <mergeCell ref="A37:I37"/>
    <mergeCell ref="B32:G32"/>
    <mergeCell ref="H32:I32"/>
    <mergeCell ref="B33:G33"/>
    <mergeCell ref="H33:I33"/>
    <mergeCell ref="B30:G30"/>
    <mergeCell ref="H30:I30"/>
    <mergeCell ref="B31:G31"/>
    <mergeCell ref="H31:I31"/>
    <mergeCell ref="B38:G38"/>
    <mergeCell ref="B27:G27"/>
    <mergeCell ref="H27:I27"/>
    <mergeCell ref="H28:I28"/>
    <mergeCell ref="F29:G29"/>
    <mergeCell ref="H29:I29"/>
    <mergeCell ref="B23:G23"/>
    <mergeCell ref="H23:I23"/>
    <mergeCell ref="A24:I24"/>
    <mergeCell ref="A25:I25"/>
    <mergeCell ref="B26:G26"/>
    <mergeCell ref="H26:I26"/>
    <mergeCell ref="B21:G21"/>
    <mergeCell ref="H21:I21"/>
    <mergeCell ref="B22:G22"/>
    <mergeCell ref="H22:I22"/>
    <mergeCell ref="C15:I15"/>
    <mergeCell ref="A16:I16"/>
    <mergeCell ref="A17:I17"/>
    <mergeCell ref="A18:I18"/>
    <mergeCell ref="B19:G19"/>
    <mergeCell ref="H19:I19"/>
    <mergeCell ref="B14:G14"/>
    <mergeCell ref="H14:I14"/>
    <mergeCell ref="B8:F8"/>
    <mergeCell ref="G8:I8"/>
    <mergeCell ref="B9:F9"/>
    <mergeCell ref="G9:I9"/>
    <mergeCell ref="B10:F10"/>
    <mergeCell ref="G10:I10"/>
    <mergeCell ref="B20:G20"/>
    <mergeCell ref="H20:I20"/>
    <mergeCell ref="A1:I1"/>
    <mergeCell ref="A2:I2"/>
    <mergeCell ref="C3:I3"/>
    <mergeCell ref="C4:D4"/>
    <mergeCell ref="A6:I6"/>
    <mergeCell ref="A7:I7"/>
    <mergeCell ref="G11:I11"/>
    <mergeCell ref="A12:I12"/>
    <mergeCell ref="B13:G13"/>
    <mergeCell ref="H13:I13"/>
    <mergeCell ref="B151:G151"/>
    <mergeCell ref="H151:I151"/>
    <mergeCell ref="A152:G152"/>
    <mergeCell ref="H152:I152"/>
    <mergeCell ref="A98:G98"/>
    <mergeCell ref="A101:G101"/>
    <mergeCell ref="A145:I145"/>
    <mergeCell ref="A147:G147"/>
    <mergeCell ref="H147:I147"/>
    <mergeCell ref="B148:G148"/>
    <mergeCell ref="H148:I148"/>
    <mergeCell ref="B149:G149"/>
    <mergeCell ref="H149:I149"/>
    <mergeCell ref="B150:G150"/>
    <mergeCell ref="H150:I150"/>
    <mergeCell ref="A109:I109"/>
    <mergeCell ref="B110:G110"/>
    <mergeCell ref="H110:I110"/>
    <mergeCell ref="B111:G111"/>
    <mergeCell ref="H111:I111"/>
    <mergeCell ref="A113:G113"/>
    <mergeCell ref="H113:I113"/>
    <mergeCell ref="A114:I114"/>
    <mergeCell ref="A115:I115"/>
  </mergeCells>
  <dataValidations count="1">
    <dataValidation allowBlank="1" sqref="A1 A125" xr:uid="{B7E71008-923A-4B62-B56C-F53500BC9F8E}"/>
  </dataValidations>
  <printOptions horizontalCentered="1"/>
  <pageMargins left="7.874015748031496E-2" right="7.874015748031496E-2" top="1.7716535433070868" bottom="1.3779527559055118" header="0.31496062992125984" footer="0.31496062992125984"/>
  <pageSetup paperSize="9" scale="83" orientation="portrait" r:id="rId1"/>
  <rowBreaks count="2" manualBreakCount="2">
    <brk id="53" max="8" man="1"/>
    <brk id="113" max="8" man="1"/>
  </rowBreaks>
  <legacy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3C5FBD-388C-436F-B4AB-BAB7143E94A0}">
  <sheetPr>
    <tabColor theme="3" tint="0.59999389629810485"/>
  </sheetPr>
  <dimension ref="A1:J21"/>
  <sheetViews>
    <sheetView showGridLines="0" zoomScaleNormal="100" workbookViewId="0">
      <selection activeCell="M15" sqref="M15"/>
    </sheetView>
  </sheetViews>
  <sheetFormatPr defaultRowHeight="15" x14ac:dyDescent="0.25"/>
  <cols>
    <col min="2" max="2" width="51.28515625" bestFit="1" customWidth="1"/>
    <col min="3" max="3" width="13.5703125" bestFit="1" customWidth="1"/>
    <col min="4" max="4" width="13.28515625" customWidth="1"/>
    <col min="5" max="5" width="13.7109375" customWidth="1"/>
    <col min="6" max="6" width="14" customWidth="1"/>
    <col min="7" max="7" width="15.28515625" customWidth="1"/>
    <col min="8" max="8" width="15.42578125" bestFit="1" customWidth="1"/>
    <col min="9" max="9" width="24.5703125" bestFit="1" customWidth="1"/>
    <col min="10" max="10" width="17.28515625" bestFit="1" customWidth="1"/>
    <col min="13" max="13" width="9.5703125" bestFit="1" customWidth="1"/>
  </cols>
  <sheetData>
    <row r="1" spans="1:10" ht="19.5" customHeight="1" x14ac:dyDescent="0.25">
      <c r="A1" s="379" t="s">
        <v>170</v>
      </c>
      <c r="B1" s="379"/>
      <c r="C1" s="379"/>
      <c r="D1" s="379"/>
      <c r="E1" s="379"/>
      <c r="F1" s="379"/>
      <c r="G1" s="379"/>
      <c r="H1" s="379"/>
      <c r="I1" s="106"/>
      <c r="J1" s="106"/>
    </row>
    <row r="2" spans="1:10" x14ac:dyDescent="0.25">
      <c r="A2" s="75" t="s">
        <v>171</v>
      </c>
      <c r="B2" s="75" t="s">
        <v>172</v>
      </c>
      <c r="C2" s="75" t="s">
        <v>173</v>
      </c>
      <c r="D2" s="75" t="s">
        <v>174</v>
      </c>
      <c r="E2" s="75" t="s">
        <v>175</v>
      </c>
      <c r="F2" s="75" t="s">
        <v>176</v>
      </c>
      <c r="G2" s="75" t="s">
        <v>177</v>
      </c>
      <c r="H2" s="75" t="s">
        <v>178</v>
      </c>
      <c r="I2" s="73"/>
      <c r="J2" s="74"/>
    </row>
    <row r="3" spans="1:10" ht="41.25" customHeight="1" x14ac:dyDescent="0.25">
      <c r="A3" s="76">
        <v>1</v>
      </c>
      <c r="B3" s="77" t="s">
        <v>179</v>
      </c>
      <c r="C3" s="76">
        <v>1</v>
      </c>
      <c r="D3" s="137">
        <v>674.1</v>
      </c>
      <c r="E3" s="137">
        <v>719.1</v>
      </c>
      <c r="F3" s="137">
        <v>798.99</v>
      </c>
      <c r="G3" s="80">
        <f>SUM(D3:F3)/3</f>
        <v>730.73</v>
      </c>
      <c r="H3" s="80">
        <f>G3/24</f>
        <v>30.447083333333335</v>
      </c>
      <c r="I3" s="199"/>
      <c r="J3" s="107"/>
    </row>
    <row r="4" spans="1:10" ht="47.25" customHeight="1" x14ac:dyDescent="0.25">
      <c r="A4" s="76">
        <v>2</v>
      </c>
      <c r="B4" s="77" t="s">
        <v>180</v>
      </c>
      <c r="C4" s="76">
        <v>1</v>
      </c>
      <c r="D4" s="137">
        <v>52.99</v>
      </c>
      <c r="E4" s="137">
        <v>52</v>
      </c>
      <c r="F4" s="137">
        <v>49.99</v>
      </c>
      <c r="G4" s="80">
        <f t="shared" ref="G4" si="0">SUM(D4:F4)/3</f>
        <v>51.660000000000004</v>
      </c>
      <c r="H4" s="80">
        <f>G4</f>
        <v>51.660000000000004</v>
      </c>
      <c r="I4" s="199"/>
      <c r="J4" s="107"/>
    </row>
    <row r="5" spans="1:10" s="109" customFormat="1" ht="21" customHeight="1" x14ac:dyDescent="0.25">
      <c r="A5" s="381" t="s">
        <v>181</v>
      </c>
      <c r="B5" s="381"/>
      <c r="C5" s="381"/>
      <c r="D5" s="381"/>
      <c r="E5" s="381"/>
      <c r="F5" s="381"/>
      <c r="G5" s="381"/>
      <c r="H5" s="105">
        <f>SUM(H3:H4)</f>
        <v>82.107083333333335</v>
      </c>
      <c r="I5" s="108"/>
      <c r="J5" s="108"/>
    </row>
    <row r="6" spans="1:10" ht="45" customHeight="1" x14ac:dyDescent="0.25">
      <c r="A6" s="73"/>
      <c r="B6" s="73"/>
      <c r="C6" s="73"/>
      <c r="D6" s="73"/>
      <c r="E6" s="73"/>
      <c r="F6" s="73"/>
      <c r="G6" s="73"/>
      <c r="H6" s="73"/>
      <c r="I6" s="73"/>
      <c r="J6" s="74"/>
    </row>
    <row r="7" spans="1:10" ht="20.25" customHeight="1" x14ac:dyDescent="0.25">
      <c r="A7" s="379" t="s">
        <v>182</v>
      </c>
      <c r="B7" s="379"/>
      <c r="C7" s="379"/>
      <c r="D7" s="379"/>
      <c r="E7" s="379"/>
      <c r="F7" s="379"/>
      <c r="G7" s="379"/>
      <c r="H7" s="379"/>
      <c r="I7" s="379"/>
      <c r="J7" s="379"/>
    </row>
    <row r="8" spans="1:10" ht="45" customHeight="1" x14ac:dyDescent="0.25">
      <c r="A8" s="79" t="s">
        <v>171</v>
      </c>
      <c r="B8" s="79" t="s">
        <v>183</v>
      </c>
      <c r="C8" s="79" t="s">
        <v>184</v>
      </c>
      <c r="D8" s="79" t="s">
        <v>174</v>
      </c>
      <c r="E8" s="79" t="s">
        <v>175</v>
      </c>
      <c r="F8" s="79" t="s">
        <v>176</v>
      </c>
      <c r="G8" s="79" t="s">
        <v>177</v>
      </c>
      <c r="H8" s="75" t="s">
        <v>185</v>
      </c>
      <c r="I8" s="79" t="s">
        <v>186</v>
      </c>
      <c r="J8" s="79" t="s">
        <v>220</v>
      </c>
    </row>
    <row r="9" spans="1:10" ht="41.25" customHeight="1" x14ac:dyDescent="0.25">
      <c r="A9" s="76">
        <v>1</v>
      </c>
      <c r="B9" s="77" t="s">
        <v>187</v>
      </c>
      <c r="C9" s="76">
        <v>16</v>
      </c>
      <c r="D9" s="138">
        <v>1450</v>
      </c>
      <c r="E9" s="138">
        <v>1359</v>
      </c>
      <c r="F9" s="138">
        <v>1399</v>
      </c>
      <c r="G9" s="78">
        <f t="shared" ref="G9" si="1">SUM(D9:F9)/3</f>
        <v>1402.6666666666667</v>
      </c>
      <c r="H9" s="81">
        <f>C9*G9</f>
        <v>22442.666666666668</v>
      </c>
      <c r="I9" s="85">
        <f>H9*0.8</f>
        <v>17954.133333333335</v>
      </c>
      <c r="J9" s="86">
        <f>I9/60/Resumo!F28</f>
        <v>2.5575688509021846</v>
      </c>
    </row>
    <row r="10" spans="1:10" ht="23.25" customHeight="1" x14ac:dyDescent="0.25">
      <c r="A10" s="380" t="s">
        <v>160</v>
      </c>
      <c r="B10" s="380"/>
      <c r="C10" s="380"/>
      <c r="D10" s="380"/>
      <c r="E10" s="380"/>
      <c r="F10" s="380"/>
      <c r="G10" s="380"/>
      <c r="H10" s="380"/>
      <c r="I10" s="380"/>
      <c r="J10" s="104">
        <f>SUM(J9:J9)</f>
        <v>2.5575688509021846</v>
      </c>
    </row>
    <row r="13" spans="1:10" x14ac:dyDescent="0.25">
      <c r="A13" s="382" t="s">
        <v>188</v>
      </c>
      <c r="B13" s="382"/>
      <c r="C13" s="382"/>
      <c r="D13" s="382"/>
      <c r="E13" s="382"/>
      <c r="F13" s="382"/>
      <c r="G13" s="382"/>
      <c r="H13" s="382"/>
      <c r="I13" s="382"/>
    </row>
    <row r="14" spans="1:10" x14ac:dyDescent="0.25">
      <c r="A14" s="114" t="s">
        <v>171</v>
      </c>
      <c r="B14" s="114" t="s">
        <v>189</v>
      </c>
      <c r="C14" s="114" t="s">
        <v>184</v>
      </c>
      <c r="D14" s="114" t="s">
        <v>174</v>
      </c>
      <c r="E14" s="114" t="s">
        <v>175</v>
      </c>
      <c r="F14" s="114" t="s">
        <v>176</v>
      </c>
      <c r="G14" s="114" t="s">
        <v>177</v>
      </c>
      <c r="H14" s="114" t="s">
        <v>185</v>
      </c>
      <c r="I14" s="115" t="s">
        <v>190</v>
      </c>
    </row>
    <row r="15" spans="1:10" s="112" customFormat="1" ht="21.75" customHeight="1" x14ac:dyDescent="0.25">
      <c r="A15" s="111">
        <v>1</v>
      </c>
      <c r="B15" s="111" t="s">
        <v>191</v>
      </c>
      <c r="C15" s="111">
        <v>5</v>
      </c>
      <c r="D15" s="139">
        <v>98</v>
      </c>
      <c r="E15" s="139">
        <v>125</v>
      </c>
      <c r="F15" s="139">
        <v>83</v>
      </c>
      <c r="G15" s="116">
        <f>AVERAGE(D15:F15)</f>
        <v>102</v>
      </c>
      <c r="H15" s="113">
        <f>G15*C15</f>
        <v>510</v>
      </c>
      <c r="I15" s="104">
        <f>H15/12/(Resumo!F9+Resumo!F14)</f>
        <v>10.625</v>
      </c>
      <c r="J15" s="202"/>
    </row>
    <row r="16" spans="1:10" x14ac:dyDescent="0.25">
      <c r="G16" s="103"/>
    </row>
    <row r="17" spans="9:9" x14ac:dyDescent="0.25">
      <c r="I17" s="103"/>
    </row>
    <row r="21" spans="9:9" x14ac:dyDescent="0.25">
      <c r="I21" s="103"/>
    </row>
  </sheetData>
  <mergeCells count="5">
    <mergeCell ref="A7:J7"/>
    <mergeCell ref="A10:I10"/>
    <mergeCell ref="A5:G5"/>
    <mergeCell ref="A1:H1"/>
    <mergeCell ref="A13:I13"/>
  </mergeCells>
  <pageMargins left="0.511811024" right="0.511811024" top="0.78740157499999996" bottom="0.78740157499999996" header="0.31496062000000002" footer="0.31496062000000002"/>
  <pageSetup paperSize="9" orientation="portrait" r:id="rId1"/>
  <ignoredErrors>
    <ignoredError sqref="G9 G3 G4 G15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69D179-F4E4-4DBB-B5AF-1A7ECE561338}">
  <dimension ref="A2:I66"/>
  <sheetViews>
    <sheetView showGridLines="0" topLeftCell="C14" workbookViewId="0">
      <selection activeCell="I23" sqref="I23"/>
    </sheetView>
  </sheetViews>
  <sheetFormatPr defaultRowHeight="15" x14ac:dyDescent="0.25"/>
  <cols>
    <col min="1" max="1" width="9.140625" style="4"/>
    <col min="2" max="2" width="52" style="172" customWidth="1"/>
    <col min="3" max="3" width="16.28515625" style="112" customWidth="1"/>
    <col min="4" max="4" width="59.42578125" style="4" customWidth="1"/>
    <col min="5" max="5" width="77.42578125" style="112" customWidth="1"/>
  </cols>
  <sheetData>
    <row r="2" spans="1:5" x14ac:dyDescent="0.25">
      <c r="A2" s="237" t="s">
        <v>54</v>
      </c>
      <c r="B2" s="238"/>
      <c r="C2" s="238"/>
      <c r="D2" s="238"/>
      <c r="E2" s="238"/>
    </row>
    <row r="3" spans="1:5" x14ac:dyDescent="0.25">
      <c r="A3" s="167">
        <v>1</v>
      </c>
      <c r="B3" s="239" t="s">
        <v>55</v>
      </c>
      <c r="C3" s="240"/>
      <c r="D3" s="174" t="s">
        <v>225</v>
      </c>
      <c r="E3" s="174" t="s">
        <v>226</v>
      </c>
    </row>
    <row r="4" spans="1:5" s="172" customFormat="1" ht="33" customHeight="1" x14ac:dyDescent="0.25">
      <c r="A4" s="170" t="s">
        <v>34</v>
      </c>
      <c r="B4" s="241" t="s">
        <v>57</v>
      </c>
      <c r="C4" s="242"/>
      <c r="D4" s="178" t="s">
        <v>230</v>
      </c>
      <c r="E4" s="192" t="s">
        <v>231</v>
      </c>
    </row>
    <row r="5" spans="1:5" s="172" customFormat="1" ht="33" customHeight="1" x14ac:dyDescent="0.25">
      <c r="A5" s="173" t="s">
        <v>36</v>
      </c>
      <c r="B5" s="243" t="s">
        <v>58</v>
      </c>
      <c r="C5" s="244"/>
      <c r="D5" s="178" t="s">
        <v>227</v>
      </c>
      <c r="E5" s="192" t="s">
        <v>233</v>
      </c>
    </row>
    <row r="6" spans="1:5" ht="33" hidden="1" customHeight="1" x14ac:dyDescent="0.25">
      <c r="A6" s="169" t="s">
        <v>39</v>
      </c>
      <c r="B6" s="243" t="s">
        <v>61</v>
      </c>
      <c r="C6" s="244"/>
      <c r="D6" s="188" t="s">
        <v>228</v>
      </c>
      <c r="E6" s="192" t="s">
        <v>234</v>
      </c>
    </row>
    <row r="7" spans="1:5" ht="33" hidden="1" customHeight="1" x14ac:dyDescent="0.25">
      <c r="A7" s="168" t="s">
        <v>41</v>
      </c>
      <c r="B7" s="243" t="s">
        <v>63</v>
      </c>
      <c r="C7" s="244"/>
      <c r="D7" s="188" t="s">
        <v>229</v>
      </c>
      <c r="E7" s="192" t="s">
        <v>235</v>
      </c>
    </row>
    <row r="8" spans="1:5" ht="33" hidden="1" customHeight="1" x14ac:dyDescent="0.25">
      <c r="A8" s="168" t="s">
        <v>64</v>
      </c>
      <c r="B8" s="243" t="s">
        <v>65</v>
      </c>
      <c r="C8" s="244"/>
      <c r="D8" s="188"/>
      <c r="E8" s="192"/>
    </row>
    <row r="9" spans="1:5" ht="33" hidden="1" customHeight="1" x14ac:dyDescent="0.25">
      <c r="A9" s="179" t="s">
        <v>66</v>
      </c>
      <c r="B9" s="243" t="s">
        <v>67</v>
      </c>
      <c r="C9" s="244"/>
      <c r="D9" s="189"/>
      <c r="E9" s="192" t="s">
        <v>236</v>
      </c>
    </row>
    <row r="10" spans="1:5" ht="33" hidden="1" customHeight="1" x14ac:dyDescent="0.25">
      <c r="A10" s="168" t="s">
        <v>68</v>
      </c>
      <c r="B10" s="243" t="s">
        <v>69</v>
      </c>
      <c r="C10" s="244"/>
      <c r="D10" s="190"/>
      <c r="E10" s="192"/>
    </row>
    <row r="13" spans="1:5" x14ac:dyDescent="0.25">
      <c r="A13" s="237" t="s">
        <v>72</v>
      </c>
      <c r="B13" s="238"/>
      <c r="C13" s="238"/>
      <c r="D13" s="238"/>
      <c r="E13" s="238"/>
    </row>
    <row r="14" spans="1:5" x14ac:dyDescent="0.25">
      <c r="A14" s="167" t="s">
        <v>73</v>
      </c>
      <c r="B14" s="195" t="s">
        <v>74</v>
      </c>
      <c r="C14" s="167" t="s">
        <v>97</v>
      </c>
      <c r="D14" s="174" t="s">
        <v>225</v>
      </c>
      <c r="E14" s="174" t="s">
        <v>226</v>
      </c>
    </row>
    <row r="15" spans="1:5" ht="33" customHeight="1" x14ac:dyDescent="0.25">
      <c r="A15" s="168" t="s">
        <v>34</v>
      </c>
      <c r="B15" s="171" t="s">
        <v>76</v>
      </c>
      <c r="C15" s="177">
        <f>1/12</f>
        <v>8.3333333333333329E-2</v>
      </c>
      <c r="D15" s="185" t="s">
        <v>232</v>
      </c>
      <c r="E15" s="192" t="s">
        <v>237</v>
      </c>
    </row>
    <row r="16" spans="1:5" ht="33" customHeight="1" x14ac:dyDescent="0.25">
      <c r="A16" s="169" t="s">
        <v>36</v>
      </c>
      <c r="B16" s="175" t="s">
        <v>77</v>
      </c>
      <c r="C16" s="180">
        <f>1/12+1/36</f>
        <v>0.1111111111111111</v>
      </c>
      <c r="D16" s="185" t="s">
        <v>278</v>
      </c>
      <c r="E16" s="192" t="s">
        <v>238</v>
      </c>
    </row>
    <row r="19" spans="1:5" x14ac:dyDescent="0.25">
      <c r="A19" s="237" t="s">
        <v>80</v>
      </c>
      <c r="B19" s="238"/>
      <c r="C19" s="238"/>
      <c r="D19" s="238"/>
      <c r="E19" s="238"/>
    </row>
    <row r="20" spans="1:5" x14ac:dyDescent="0.25">
      <c r="A20" s="167" t="s">
        <v>81</v>
      </c>
      <c r="B20" s="195" t="s">
        <v>82</v>
      </c>
      <c r="C20" s="167" t="s">
        <v>97</v>
      </c>
      <c r="D20" s="174" t="s">
        <v>225</v>
      </c>
      <c r="E20" s="174" t="s">
        <v>226</v>
      </c>
    </row>
    <row r="21" spans="1:5" ht="33" customHeight="1" x14ac:dyDescent="0.25">
      <c r="A21" s="168" t="s">
        <v>34</v>
      </c>
      <c r="B21" s="171" t="s">
        <v>83</v>
      </c>
      <c r="C21" s="181">
        <v>0.2</v>
      </c>
      <c r="D21" s="185" t="s">
        <v>259</v>
      </c>
      <c r="E21" s="192" t="s">
        <v>262</v>
      </c>
    </row>
    <row r="22" spans="1:5" ht="33" customHeight="1" x14ac:dyDescent="0.25">
      <c r="A22" s="169" t="s">
        <v>36</v>
      </c>
      <c r="B22" s="175" t="s">
        <v>84</v>
      </c>
      <c r="C22" s="182">
        <v>2.5000000000000001E-2</v>
      </c>
      <c r="D22" s="185" t="s">
        <v>254</v>
      </c>
      <c r="E22" s="192" t="s">
        <v>260</v>
      </c>
    </row>
    <row r="23" spans="1:5" ht="33" customHeight="1" x14ac:dyDescent="0.25">
      <c r="A23" s="168" t="s">
        <v>39</v>
      </c>
      <c r="B23" s="171" t="s">
        <v>85</v>
      </c>
      <c r="C23" s="181">
        <v>0.03</v>
      </c>
      <c r="D23" s="185" t="s">
        <v>255</v>
      </c>
      <c r="E23" s="192" t="s">
        <v>263</v>
      </c>
    </row>
    <row r="24" spans="1:5" ht="33" customHeight="1" x14ac:dyDescent="0.25">
      <c r="A24" s="169" t="s">
        <v>41</v>
      </c>
      <c r="B24" s="175" t="s">
        <v>86</v>
      </c>
      <c r="C24" s="182">
        <v>1.4999999999999999E-2</v>
      </c>
      <c r="D24" s="185" t="s">
        <v>256</v>
      </c>
      <c r="E24" s="192" t="s">
        <v>261</v>
      </c>
    </row>
    <row r="25" spans="1:5" ht="33" customHeight="1" x14ac:dyDescent="0.25">
      <c r="A25" s="168" t="s">
        <v>64</v>
      </c>
      <c r="B25" s="171" t="s">
        <v>87</v>
      </c>
      <c r="C25" s="181">
        <v>0.01</v>
      </c>
      <c r="D25" s="185" t="s">
        <v>257</v>
      </c>
      <c r="E25" s="192" t="s">
        <v>261</v>
      </c>
    </row>
    <row r="26" spans="1:5" ht="33" customHeight="1" x14ac:dyDescent="0.25">
      <c r="A26" s="169" t="s">
        <v>66</v>
      </c>
      <c r="B26" s="175" t="s">
        <v>88</v>
      </c>
      <c r="C26" s="182">
        <v>6.0000000000000001E-3</v>
      </c>
      <c r="D26" s="185" t="s">
        <v>258</v>
      </c>
      <c r="E26" s="192" t="s">
        <v>261</v>
      </c>
    </row>
    <row r="27" spans="1:5" ht="33" customHeight="1" x14ac:dyDescent="0.25">
      <c r="A27" s="168" t="s">
        <v>68</v>
      </c>
      <c r="B27" s="171" t="s">
        <v>89</v>
      </c>
      <c r="C27" s="176">
        <v>2E-3</v>
      </c>
      <c r="D27" s="185" t="s">
        <v>253</v>
      </c>
      <c r="E27" s="192" t="s">
        <v>261</v>
      </c>
    </row>
    <row r="28" spans="1:5" ht="33" customHeight="1" x14ac:dyDescent="0.25">
      <c r="A28" s="169" t="s">
        <v>90</v>
      </c>
      <c r="B28" s="175" t="s">
        <v>91</v>
      </c>
      <c r="C28" s="182">
        <v>0.08</v>
      </c>
      <c r="D28" s="185" t="s">
        <v>247</v>
      </c>
      <c r="E28" s="192" t="s">
        <v>250</v>
      </c>
    </row>
    <row r="29" spans="1:5" x14ac:dyDescent="0.25">
      <c r="A29" s="183"/>
      <c r="B29" s="196"/>
      <c r="C29" s="184"/>
      <c r="D29" s="186"/>
      <c r="E29" s="187"/>
    </row>
    <row r="31" spans="1:5" x14ac:dyDescent="0.25">
      <c r="A31" s="237" t="s">
        <v>239</v>
      </c>
      <c r="B31" s="238"/>
      <c r="C31" s="238"/>
      <c r="D31" s="238"/>
      <c r="E31" s="238"/>
    </row>
    <row r="32" spans="1:5" x14ac:dyDescent="0.25">
      <c r="A32" s="167" t="s">
        <v>93</v>
      </c>
      <c r="B32" s="239" t="s">
        <v>94</v>
      </c>
      <c r="C32" s="240"/>
      <c r="D32" s="174" t="s">
        <v>225</v>
      </c>
      <c r="E32" s="174" t="s">
        <v>226</v>
      </c>
    </row>
    <row r="33" spans="1:9" ht="33" customHeight="1" x14ac:dyDescent="0.25">
      <c r="A33" s="111" t="s">
        <v>34</v>
      </c>
      <c r="B33" s="245" t="s">
        <v>95</v>
      </c>
      <c r="C33" s="246"/>
      <c r="D33" s="161" t="s">
        <v>241</v>
      </c>
      <c r="E33" s="192" t="s">
        <v>249</v>
      </c>
    </row>
    <row r="34" spans="1:9" ht="51.75" customHeight="1" x14ac:dyDescent="0.25">
      <c r="A34" s="111" t="s">
        <v>36</v>
      </c>
      <c r="B34" s="245" t="s">
        <v>101</v>
      </c>
      <c r="C34" s="246"/>
      <c r="D34" s="111" t="s">
        <v>265</v>
      </c>
      <c r="E34" s="192" t="s">
        <v>266</v>
      </c>
    </row>
    <row r="35" spans="1:9" ht="33" customHeight="1" x14ac:dyDescent="0.25">
      <c r="A35" s="111" t="s">
        <v>39</v>
      </c>
      <c r="B35" s="245" t="s">
        <v>102</v>
      </c>
      <c r="C35" s="246"/>
      <c r="D35" s="111">
        <v>0</v>
      </c>
      <c r="E35" s="192" t="s">
        <v>264</v>
      </c>
    </row>
    <row r="36" spans="1:9" ht="33" customHeight="1" x14ac:dyDescent="0.25">
      <c r="A36" s="111" t="s">
        <v>41</v>
      </c>
      <c r="B36" s="245" t="s">
        <v>103</v>
      </c>
      <c r="C36" s="246"/>
      <c r="D36" s="111">
        <v>0</v>
      </c>
      <c r="E36" s="192" t="s">
        <v>264</v>
      </c>
    </row>
    <row r="37" spans="1:9" ht="33" customHeight="1" x14ac:dyDescent="0.25">
      <c r="A37" s="111" t="s">
        <v>64</v>
      </c>
      <c r="B37" s="245" t="s">
        <v>104</v>
      </c>
      <c r="C37" s="246"/>
      <c r="D37" s="111">
        <v>20.149999999999999</v>
      </c>
      <c r="E37" s="193" t="s">
        <v>240</v>
      </c>
    </row>
    <row r="40" spans="1:9" x14ac:dyDescent="0.25">
      <c r="A40" s="237" t="s">
        <v>242</v>
      </c>
      <c r="B40" s="238"/>
      <c r="C40" s="238"/>
      <c r="D40" s="238"/>
      <c r="E40" s="238"/>
    </row>
    <row r="41" spans="1:9" x14ac:dyDescent="0.25">
      <c r="A41" s="167">
        <v>3</v>
      </c>
      <c r="B41" s="197" t="s">
        <v>109</v>
      </c>
      <c r="C41" s="167" t="s">
        <v>97</v>
      </c>
      <c r="D41" s="174" t="s">
        <v>225</v>
      </c>
      <c r="E41" s="174" t="s">
        <v>226</v>
      </c>
    </row>
    <row r="42" spans="1:9" ht="33" customHeight="1" x14ac:dyDescent="0.25">
      <c r="A42" s="111" t="s">
        <v>34</v>
      </c>
      <c r="B42" s="191" t="s">
        <v>110</v>
      </c>
      <c r="C42" s="177">
        <v>4.9768518518518521E-3</v>
      </c>
      <c r="D42" s="161" t="s">
        <v>291</v>
      </c>
      <c r="E42" s="192" t="s">
        <v>292</v>
      </c>
      <c r="I42" s="194"/>
    </row>
    <row r="43" spans="1:9" ht="33" customHeight="1" x14ac:dyDescent="0.25">
      <c r="A43" s="111" t="s">
        <v>36</v>
      </c>
      <c r="B43" s="191" t="s">
        <v>111</v>
      </c>
      <c r="C43" s="180">
        <f>C42*0.08</f>
        <v>3.9814814814814818E-4</v>
      </c>
      <c r="D43" s="161" t="s">
        <v>245</v>
      </c>
      <c r="E43" s="192" t="s">
        <v>246</v>
      </c>
    </row>
    <row r="44" spans="1:9" ht="33" customHeight="1" x14ac:dyDescent="0.25">
      <c r="A44" s="111" t="s">
        <v>39</v>
      </c>
      <c r="B44" s="191" t="s">
        <v>112</v>
      </c>
      <c r="C44" s="177">
        <f>0.05*4%</f>
        <v>2E-3</v>
      </c>
      <c r="D44" s="161" t="s">
        <v>280</v>
      </c>
      <c r="E44" s="192" t="s">
        <v>251</v>
      </c>
    </row>
    <row r="45" spans="1:9" ht="33" customHeight="1" x14ac:dyDescent="0.25">
      <c r="A45" s="111" t="s">
        <v>41</v>
      </c>
      <c r="B45" s="191" t="s">
        <v>113</v>
      </c>
      <c r="C45" s="180">
        <f>7/30/12</f>
        <v>1.9444444444444445E-2</v>
      </c>
      <c r="D45" s="161" t="s">
        <v>243</v>
      </c>
      <c r="E45" s="192" t="s">
        <v>244</v>
      </c>
    </row>
    <row r="46" spans="1:9" ht="33" customHeight="1" x14ac:dyDescent="0.25">
      <c r="A46" s="111" t="s">
        <v>64</v>
      </c>
      <c r="B46" s="191" t="s">
        <v>114</v>
      </c>
      <c r="C46" s="177">
        <v>7.1555555555555565E-3</v>
      </c>
      <c r="D46" s="161" t="s">
        <v>248</v>
      </c>
      <c r="E46" s="192" t="s">
        <v>115</v>
      </c>
    </row>
    <row r="47" spans="1:9" ht="33" customHeight="1" x14ac:dyDescent="0.25">
      <c r="A47" s="111" t="s">
        <v>66</v>
      </c>
      <c r="B47" s="191" t="s">
        <v>116</v>
      </c>
      <c r="C47" s="177">
        <v>3.2000000000000001E-2</v>
      </c>
      <c r="D47" s="161" t="s">
        <v>281</v>
      </c>
      <c r="E47" s="192" t="s">
        <v>252</v>
      </c>
    </row>
    <row r="50" spans="1:5" x14ac:dyDescent="0.25">
      <c r="A50" s="237" t="s">
        <v>117</v>
      </c>
      <c r="B50" s="238"/>
      <c r="C50" s="238"/>
      <c r="D50" s="238"/>
      <c r="E50" s="238"/>
    </row>
    <row r="51" spans="1:5" x14ac:dyDescent="0.25">
      <c r="A51" s="167" t="s">
        <v>118</v>
      </c>
      <c r="B51" s="197"/>
      <c r="C51" s="167" t="s">
        <v>97</v>
      </c>
      <c r="D51" s="174" t="s">
        <v>225</v>
      </c>
      <c r="E51" s="174" t="s">
        <v>226</v>
      </c>
    </row>
    <row r="52" spans="1:5" ht="30" x14ac:dyDescent="0.25">
      <c r="A52" s="111" t="s">
        <v>34</v>
      </c>
      <c r="B52" s="191" t="s">
        <v>219</v>
      </c>
      <c r="C52" s="180">
        <v>1.6203703703703703E-2</v>
      </c>
      <c r="D52" s="161" t="s">
        <v>271</v>
      </c>
      <c r="E52" s="192" t="s">
        <v>267</v>
      </c>
    </row>
    <row r="53" spans="1:5" ht="24" x14ac:dyDescent="0.25">
      <c r="A53" s="111" t="s">
        <v>36</v>
      </c>
      <c r="B53" s="191" t="s">
        <v>122</v>
      </c>
      <c r="C53" s="180">
        <v>1.3888888888888888E-2</v>
      </c>
      <c r="D53" s="161" t="s">
        <v>268</v>
      </c>
      <c r="E53" s="192" t="s">
        <v>269</v>
      </c>
    </row>
    <row r="54" spans="1:5" ht="36" x14ac:dyDescent="0.25">
      <c r="A54" s="111" t="s">
        <v>39</v>
      </c>
      <c r="B54" s="191" t="s">
        <v>123</v>
      </c>
      <c r="C54" s="180">
        <v>1.1249999999999998E-4</v>
      </c>
      <c r="D54" s="161" t="s">
        <v>273</v>
      </c>
      <c r="E54" s="192" t="s">
        <v>270</v>
      </c>
    </row>
    <row r="55" spans="1:5" ht="60" x14ac:dyDescent="0.25">
      <c r="A55" s="111" t="s">
        <v>41</v>
      </c>
      <c r="B55" s="191" t="s">
        <v>124</v>
      </c>
      <c r="C55" s="180">
        <v>2.9999999999999997E-4</v>
      </c>
      <c r="D55" s="161" t="s">
        <v>274</v>
      </c>
      <c r="E55" s="192" t="s">
        <v>293</v>
      </c>
    </row>
    <row r="56" spans="1:5" x14ac:dyDescent="0.25">
      <c r="A56" s="111" t="s">
        <v>64</v>
      </c>
      <c r="B56" s="191" t="s">
        <v>125</v>
      </c>
      <c r="C56" s="180">
        <v>1.9444444444444445E-2</v>
      </c>
      <c r="D56" s="161" t="s">
        <v>275</v>
      </c>
      <c r="E56" s="192" t="s">
        <v>272</v>
      </c>
    </row>
    <row r="57" spans="1:5" ht="60" x14ac:dyDescent="0.25">
      <c r="A57" s="111" t="s">
        <v>66</v>
      </c>
      <c r="B57" s="191" t="s">
        <v>126</v>
      </c>
      <c r="C57" s="180">
        <v>5.0833333333333329E-4</v>
      </c>
      <c r="D57" s="161" t="s">
        <v>276</v>
      </c>
      <c r="E57" s="192" t="s">
        <v>127</v>
      </c>
    </row>
    <row r="58" spans="1:5" ht="44.25" customHeight="1" x14ac:dyDescent="0.25">
      <c r="A58" s="111" t="s">
        <v>129</v>
      </c>
      <c r="B58" s="191" t="s">
        <v>130</v>
      </c>
      <c r="C58" s="180">
        <f>SUM(C21:C28)</f>
        <v>0.36800000000000005</v>
      </c>
      <c r="D58" s="162" t="s">
        <v>277</v>
      </c>
      <c r="E58" s="192" t="s">
        <v>279</v>
      </c>
    </row>
    <row r="61" spans="1:5" x14ac:dyDescent="0.25">
      <c r="A61" s="237" t="s">
        <v>282</v>
      </c>
      <c r="B61" s="238"/>
      <c r="C61" s="238"/>
      <c r="D61" s="238"/>
      <c r="E61" s="238"/>
    </row>
    <row r="62" spans="1:5" x14ac:dyDescent="0.25">
      <c r="A62" s="167">
        <v>5</v>
      </c>
      <c r="B62" s="249" t="s">
        <v>134</v>
      </c>
      <c r="C62" s="250"/>
      <c r="D62" s="174" t="s">
        <v>225</v>
      </c>
      <c r="E62" s="174" t="s">
        <v>226</v>
      </c>
    </row>
    <row r="63" spans="1:5" ht="30" x14ac:dyDescent="0.25">
      <c r="A63" s="111" t="s">
        <v>34</v>
      </c>
      <c r="B63" s="245" t="s">
        <v>135</v>
      </c>
      <c r="C63" s="246"/>
      <c r="D63" s="198" t="s">
        <v>283</v>
      </c>
      <c r="E63" s="192"/>
    </row>
    <row r="64" spans="1:5" ht="30" x14ac:dyDescent="0.25">
      <c r="A64" s="111" t="s">
        <v>36</v>
      </c>
      <c r="B64" s="245" t="s">
        <v>136</v>
      </c>
      <c r="C64" s="246"/>
      <c r="D64" s="198" t="s">
        <v>285</v>
      </c>
      <c r="E64" s="192" t="s">
        <v>284</v>
      </c>
    </row>
    <row r="65" spans="1:5" ht="30" x14ac:dyDescent="0.25">
      <c r="A65" s="111" t="s">
        <v>39</v>
      </c>
      <c r="B65" s="245" t="s">
        <v>137</v>
      </c>
      <c r="C65" s="246"/>
      <c r="D65" s="198" t="s">
        <v>290</v>
      </c>
      <c r="E65" s="200" t="s">
        <v>289</v>
      </c>
    </row>
    <row r="66" spans="1:5" ht="24" x14ac:dyDescent="0.25">
      <c r="A66" s="201" t="s">
        <v>41</v>
      </c>
      <c r="B66" s="247" t="s">
        <v>286</v>
      </c>
      <c r="C66" s="248"/>
      <c r="D66" s="198" t="s">
        <v>288</v>
      </c>
      <c r="E66" s="192" t="s">
        <v>287</v>
      </c>
    </row>
  </sheetData>
  <mergeCells count="26">
    <mergeCell ref="B65:C65"/>
    <mergeCell ref="B66:C66"/>
    <mergeCell ref="A61:E61"/>
    <mergeCell ref="B62:C62"/>
    <mergeCell ref="B63:C63"/>
    <mergeCell ref="B64:C64"/>
    <mergeCell ref="A50:E50"/>
    <mergeCell ref="A40:E40"/>
    <mergeCell ref="B33:C33"/>
    <mergeCell ref="B34:C34"/>
    <mergeCell ref="B35:C35"/>
    <mergeCell ref="B36:C36"/>
    <mergeCell ref="B37:C37"/>
    <mergeCell ref="A19:E19"/>
    <mergeCell ref="A31:E31"/>
    <mergeCell ref="B32:C32"/>
    <mergeCell ref="B6:C6"/>
    <mergeCell ref="B7:C7"/>
    <mergeCell ref="B8:C8"/>
    <mergeCell ref="B9:C9"/>
    <mergeCell ref="B10:C10"/>
    <mergeCell ref="A2:E2"/>
    <mergeCell ref="A13:E13"/>
    <mergeCell ref="B3:C3"/>
    <mergeCell ref="B4:C4"/>
    <mergeCell ref="B5:C5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EF8CA7-9F53-43BE-9F4B-789E9E10E20A}">
  <sheetPr>
    <tabColor theme="8" tint="0.59999389629810485"/>
  </sheetPr>
  <dimension ref="A1:J22"/>
  <sheetViews>
    <sheetView showGridLines="0" topLeftCell="A13" workbookViewId="0">
      <selection activeCell="L9" sqref="L9"/>
    </sheetView>
  </sheetViews>
  <sheetFormatPr defaultRowHeight="15" x14ac:dyDescent="0.25"/>
  <cols>
    <col min="1" max="1" width="13.42578125" customWidth="1"/>
    <col min="2" max="2" width="12.7109375" customWidth="1"/>
    <col min="3" max="3" width="59" customWidth="1"/>
    <col min="4" max="5" width="13.7109375" customWidth="1"/>
    <col min="6" max="6" width="14.28515625" customWidth="1"/>
    <col min="7" max="7" width="13.28515625" customWidth="1"/>
    <col min="8" max="8" width="16.140625" customWidth="1"/>
    <col min="9" max="9" width="16.5703125" customWidth="1"/>
    <col min="10" max="10" width="17.5703125" customWidth="1"/>
    <col min="11" max="11" width="16.140625" bestFit="1" customWidth="1"/>
  </cols>
  <sheetData>
    <row r="1" spans="1:10" ht="31.5" x14ac:dyDescent="0.25">
      <c r="A1" s="384" t="s">
        <v>192</v>
      </c>
      <c r="B1" s="384"/>
      <c r="C1" s="83" t="s">
        <v>193</v>
      </c>
      <c r="D1" s="83" t="s">
        <v>194</v>
      </c>
      <c r="E1" s="83" t="s">
        <v>174</v>
      </c>
      <c r="F1" s="83" t="s">
        <v>175</v>
      </c>
      <c r="G1" s="83" t="s">
        <v>176</v>
      </c>
      <c r="H1" s="90" t="s">
        <v>177</v>
      </c>
      <c r="I1" s="91" t="s">
        <v>195</v>
      </c>
      <c r="J1" s="91" t="s">
        <v>178</v>
      </c>
    </row>
    <row r="2" spans="1:10" s="82" customFormat="1" ht="60" customHeight="1" x14ac:dyDescent="0.25">
      <c r="A2" s="383" t="s">
        <v>196</v>
      </c>
      <c r="B2" s="84" t="s">
        <v>197</v>
      </c>
      <c r="C2" s="52" t="s">
        <v>198</v>
      </c>
      <c r="D2" s="87">
        <v>1</v>
      </c>
      <c r="E2" s="140">
        <v>284.2</v>
      </c>
      <c r="F2" s="140">
        <v>190</v>
      </c>
      <c r="G2" s="141">
        <v>245</v>
      </c>
      <c r="H2" s="89">
        <f>SUM(E2:G2)/3</f>
        <v>239.73333333333335</v>
      </c>
      <c r="I2" s="88">
        <f>D2*H2</f>
        <v>239.73333333333335</v>
      </c>
      <c r="J2" s="88">
        <f>I2/12</f>
        <v>19.977777777777778</v>
      </c>
    </row>
    <row r="3" spans="1:10" s="82" customFormat="1" ht="60" customHeight="1" x14ac:dyDescent="0.25">
      <c r="A3" s="383"/>
      <c r="B3" s="84" t="s">
        <v>199</v>
      </c>
      <c r="C3" s="52" t="s">
        <v>200</v>
      </c>
      <c r="D3" s="87">
        <v>4</v>
      </c>
      <c r="E3" s="140">
        <v>129</v>
      </c>
      <c r="F3" s="140">
        <v>194.9</v>
      </c>
      <c r="G3" s="141">
        <v>130</v>
      </c>
      <c r="H3" s="89">
        <f t="shared" ref="H3:H14" si="0">SUM(E3:G3)/3</f>
        <v>151.29999999999998</v>
      </c>
      <c r="I3" s="88">
        <f>D3*H3</f>
        <v>605.19999999999993</v>
      </c>
      <c r="J3" s="88">
        <f t="shared" ref="J3:J14" si="1">I3/12</f>
        <v>50.43333333333333</v>
      </c>
    </row>
    <row r="4" spans="1:10" s="82" customFormat="1" ht="60" customHeight="1" x14ac:dyDescent="0.25">
      <c r="A4" s="383"/>
      <c r="B4" s="84" t="s">
        <v>201</v>
      </c>
      <c r="C4" s="52" t="s">
        <v>202</v>
      </c>
      <c r="D4" s="87">
        <v>0</v>
      </c>
      <c r="E4" s="140">
        <v>106.05</v>
      </c>
      <c r="F4" s="140">
        <v>99.9</v>
      </c>
      <c r="G4" s="141">
        <v>69.900000000000006</v>
      </c>
      <c r="H4" s="89">
        <f t="shared" si="0"/>
        <v>91.95</v>
      </c>
      <c r="I4" s="88">
        <f t="shared" ref="I4:I14" si="2">D4*H4</f>
        <v>0</v>
      </c>
      <c r="J4" s="88">
        <f t="shared" si="1"/>
        <v>0</v>
      </c>
    </row>
    <row r="5" spans="1:10" s="82" customFormat="1" ht="60" customHeight="1" x14ac:dyDescent="0.25">
      <c r="A5" s="383"/>
      <c r="B5" s="84" t="s">
        <v>201</v>
      </c>
      <c r="C5" s="52" t="s">
        <v>203</v>
      </c>
      <c r="D5" s="87">
        <v>4</v>
      </c>
      <c r="E5" s="140">
        <v>78.900000000000006</v>
      </c>
      <c r="F5" s="140">
        <v>102.43</v>
      </c>
      <c r="G5" s="141">
        <v>85.6</v>
      </c>
      <c r="H5" s="89">
        <f>SUM(E5:G5)/3</f>
        <v>88.976666666666674</v>
      </c>
      <c r="I5" s="88">
        <f>D5*H5</f>
        <v>355.90666666666669</v>
      </c>
      <c r="J5" s="88">
        <f>I5/12</f>
        <v>29.658888888888892</v>
      </c>
    </row>
    <row r="6" spans="1:10" s="82" customFormat="1" ht="60" customHeight="1" x14ac:dyDescent="0.25">
      <c r="A6" s="383"/>
      <c r="B6" s="84" t="s">
        <v>204</v>
      </c>
      <c r="C6" s="52" t="s">
        <v>205</v>
      </c>
      <c r="D6" s="87">
        <v>1</v>
      </c>
      <c r="E6" s="140">
        <v>18</v>
      </c>
      <c r="F6" s="140">
        <v>24</v>
      </c>
      <c r="G6" s="141">
        <v>25</v>
      </c>
      <c r="H6" s="89">
        <f t="shared" si="0"/>
        <v>22.333333333333332</v>
      </c>
      <c r="I6" s="88">
        <f t="shared" si="2"/>
        <v>22.333333333333332</v>
      </c>
      <c r="J6" s="88">
        <f t="shared" si="1"/>
        <v>1.8611111111111109</v>
      </c>
    </row>
    <row r="7" spans="1:10" s="82" customFormat="1" ht="60" customHeight="1" x14ac:dyDescent="0.25">
      <c r="A7" s="383"/>
      <c r="B7" s="84" t="s">
        <v>206</v>
      </c>
      <c r="C7" s="52" t="s">
        <v>207</v>
      </c>
      <c r="D7" s="87">
        <v>2</v>
      </c>
      <c r="E7" s="140">
        <v>11.9</v>
      </c>
      <c r="F7" s="140">
        <v>16.78</v>
      </c>
      <c r="G7" s="141">
        <v>15</v>
      </c>
      <c r="H7" s="89">
        <f t="shared" si="0"/>
        <v>14.56</v>
      </c>
      <c r="I7" s="88">
        <f t="shared" si="2"/>
        <v>29.12</v>
      </c>
      <c r="J7" s="88">
        <f t="shared" si="1"/>
        <v>2.4266666666666667</v>
      </c>
    </row>
    <row r="8" spans="1:10" s="82" customFormat="1" ht="60" customHeight="1" x14ac:dyDescent="0.25">
      <c r="A8" s="383"/>
      <c r="B8" s="84" t="s">
        <v>208</v>
      </c>
      <c r="C8" s="52" t="s">
        <v>209</v>
      </c>
      <c r="D8" s="87">
        <v>2</v>
      </c>
      <c r="E8" s="140">
        <v>69.900000000000006</v>
      </c>
      <c r="F8" s="140">
        <v>129.99</v>
      </c>
      <c r="G8" s="141">
        <v>94.99</v>
      </c>
      <c r="H8" s="89">
        <f t="shared" si="0"/>
        <v>98.293333333333337</v>
      </c>
      <c r="I8" s="88">
        <f t="shared" si="2"/>
        <v>196.58666666666667</v>
      </c>
      <c r="J8" s="88">
        <f t="shared" si="1"/>
        <v>16.382222222222222</v>
      </c>
    </row>
    <row r="9" spans="1:10" s="82" customFormat="1" ht="60" customHeight="1" x14ac:dyDescent="0.25">
      <c r="A9" s="380" t="s">
        <v>160</v>
      </c>
      <c r="B9" s="380"/>
      <c r="C9" s="380"/>
      <c r="D9" s="380"/>
      <c r="E9" s="380"/>
      <c r="F9" s="380"/>
      <c r="G9" s="380"/>
      <c r="H9" s="380"/>
      <c r="I9" s="92">
        <f>SUM(I2:I8)</f>
        <v>1448.8799999999997</v>
      </c>
      <c r="J9" s="110">
        <f>I9/12</f>
        <v>120.73999999999997</v>
      </c>
    </row>
    <row r="10" spans="1:10" s="82" customFormat="1" ht="60" customHeight="1" x14ac:dyDescent="0.25">
      <c r="A10" s="383" t="s">
        <v>210</v>
      </c>
      <c r="B10" s="84" t="s">
        <v>197</v>
      </c>
      <c r="C10" s="52" t="s">
        <v>211</v>
      </c>
      <c r="D10" s="87">
        <v>1</v>
      </c>
      <c r="E10" s="142">
        <v>194.15</v>
      </c>
      <c r="F10" s="142">
        <v>160</v>
      </c>
      <c r="G10" s="143">
        <v>180.9</v>
      </c>
      <c r="H10" s="89">
        <f t="shared" si="0"/>
        <v>178.35</v>
      </c>
      <c r="I10" s="88">
        <f t="shared" si="2"/>
        <v>178.35</v>
      </c>
      <c r="J10" s="88">
        <f>I10/12</f>
        <v>14.862499999999999</v>
      </c>
    </row>
    <row r="11" spans="1:10" s="82" customFormat="1" ht="60" customHeight="1" x14ac:dyDescent="0.25">
      <c r="A11" s="383"/>
      <c r="B11" s="84" t="s">
        <v>199</v>
      </c>
      <c r="C11" s="52" t="s">
        <v>212</v>
      </c>
      <c r="D11" s="87">
        <v>4</v>
      </c>
      <c r="E11" s="142">
        <v>99.9</v>
      </c>
      <c r="F11" s="142">
        <v>70</v>
      </c>
      <c r="G11" s="143">
        <v>78</v>
      </c>
      <c r="H11" s="89">
        <f t="shared" si="0"/>
        <v>82.63333333333334</v>
      </c>
      <c r="I11" s="88">
        <f t="shared" si="2"/>
        <v>330.53333333333336</v>
      </c>
      <c r="J11" s="88">
        <f t="shared" si="1"/>
        <v>27.544444444444448</v>
      </c>
    </row>
    <row r="12" spans="1:10" s="82" customFormat="1" ht="60" customHeight="1" x14ac:dyDescent="0.25">
      <c r="A12" s="383"/>
      <c r="B12" s="84" t="s">
        <v>201</v>
      </c>
      <c r="C12" s="52" t="s">
        <v>213</v>
      </c>
      <c r="D12" s="87">
        <v>0</v>
      </c>
      <c r="E12" s="142">
        <v>60.21</v>
      </c>
      <c r="F12" s="142">
        <v>88.73</v>
      </c>
      <c r="G12" s="143">
        <v>109.9</v>
      </c>
      <c r="H12" s="89">
        <f t="shared" si="0"/>
        <v>86.280000000000015</v>
      </c>
      <c r="I12" s="88">
        <f t="shared" si="2"/>
        <v>0</v>
      </c>
      <c r="J12" s="88">
        <f t="shared" si="1"/>
        <v>0</v>
      </c>
    </row>
    <row r="13" spans="1:10" s="82" customFormat="1" ht="60" customHeight="1" x14ac:dyDescent="0.25">
      <c r="A13" s="383"/>
      <c r="B13" s="84" t="s">
        <v>201</v>
      </c>
      <c r="C13" s="52" t="s">
        <v>214</v>
      </c>
      <c r="D13" s="87">
        <v>4</v>
      </c>
      <c r="E13" s="142">
        <v>82.58</v>
      </c>
      <c r="F13" s="142">
        <v>61.9</v>
      </c>
      <c r="G13" s="143">
        <v>78.16</v>
      </c>
      <c r="H13" s="89">
        <f t="shared" si="0"/>
        <v>74.213333333333324</v>
      </c>
      <c r="I13" s="88">
        <f t="shared" si="2"/>
        <v>296.8533333333333</v>
      </c>
      <c r="J13" s="88">
        <f t="shared" si="1"/>
        <v>24.737777777777776</v>
      </c>
    </row>
    <row r="14" spans="1:10" s="82" customFormat="1" ht="60" customHeight="1" x14ac:dyDescent="0.25">
      <c r="A14" s="383"/>
      <c r="B14" s="84" t="s">
        <v>208</v>
      </c>
      <c r="C14" s="52" t="s">
        <v>215</v>
      </c>
      <c r="D14" s="87">
        <v>2</v>
      </c>
      <c r="E14" s="142">
        <v>69.900000000000006</v>
      </c>
      <c r="F14" s="142">
        <v>99.99</v>
      </c>
      <c r="G14" s="143">
        <v>99.9</v>
      </c>
      <c r="H14" s="89">
        <f t="shared" si="0"/>
        <v>89.929999999999993</v>
      </c>
      <c r="I14" s="88">
        <f t="shared" si="2"/>
        <v>179.85999999999999</v>
      </c>
      <c r="J14" s="88">
        <f t="shared" si="1"/>
        <v>14.988333333333332</v>
      </c>
    </row>
    <row r="15" spans="1:10" ht="38.25" customHeight="1" x14ac:dyDescent="0.25">
      <c r="A15" s="380" t="s">
        <v>160</v>
      </c>
      <c r="B15" s="380"/>
      <c r="C15" s="380"/>
      <c r="D15" s="380"/>
      <c r="E15" s="380"/>
      <c r="F15" s="380"/>
      <c r="G15" s="380"/>
      <c r="H15" s="380"/>
      <c r="I15" s="92">
        <f>SUM(I10:I14)</f>
        <v>985.59666666666669</v>
      </c>
      <c r="J15" s="110">
        <f>I15/12</f>
        <v>82.133055555555558</v>
      </c>
    </row>
    <row r="16" spans="1:10" ht="42" customHeight="1" x14ac:dyDescent="0.25">
      <c r="A16" s="380" t="s">
        <v>216</v>
      </c>
      <c r="B16" s="380"/>
      <c r="C16" s="380"/>
      <c r="D16" s="380"/>
      <c r="E16" s="380"/>
      <c r="F16" s="380"/>
      <c r="G16" s="380"/>
      <c r="H16" s="380"/>
      <c r="I16" s="92">
        <f>(I15+I9)/2</f>
        <v>1217.2383333333332</v>
      </c>
      <c r="J16" s="117">
        <f>I16/12</f>
        <v>101.43652777777777</v>
      </c>
    </row>
    <row r="17" spans="9:10" x14ac:dyDescent="0.25">
      <c r="J17" s="103"/>
    </row>
    <row r="18" spans="9:10" x14ac:dyDescent="0.25">
      <c r="I18" s="103"/>
    </row>
    <row r="22" spans="9:10" x14ac:dyDescent="0.25">
      <c r="I22" s="103"/>
    </row>
  </sheetData>
  <mergeCells count="6">
    <mergeCell ref="A16:H16"/>
    <mergeCell ref="A10:A14"/>
    <mergeCell ref="A2:A8"/>
    <mergeCell ref="A1:B1"/>
    <mergeCell ref="A15:H15"/>
    <mergeCell ref="A9:H9"/>
  </mergeCells>
  <pageMargins left="0.511811024" right="0.511811024" top="0.78740157499999996" bottom="0.78740157499999996" header="0.31496062000000002" footer="0.31496062000000002"/>
  <pageSetup orientation="portrait" r:id="rId1"/>
  <ignoredErrors>
    <ignoredError sqref="H10:H14 H2:H8" formulaRange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98EB51-EC8C-4222-A2D8-7B18F1A2FE83}">
  <sheetPr>
    <tabColor theme="4" tint="-0.499984740745262"/>
  </sheetPr>
  <dimension ref="A1:Q153"/>
  <sheetViews>
    <sheetView showGridLines="0" zoomScaleNormal="100" zoomScaleSheetLayoutView="100" workbookViewId="0">
      <selection activeCell="A16" sqref="A16:I16"/>
    </sheetView>
  </sheetViews>
  <sheetFormatPr defaultColWidth="9.140625" defaultRowHeight="15" customHeight="1" x14ac:dyDescent="0.25"/>
  <cols>
    <col min="1" max="1" width="3.140625" style="8" customWidth="1"/>
    <col min="2" max="2" width="16.5703125" style="7" customWidth="1"/>
    <col min="3" max="3" width="17.85546875" style="7" customWidth="1"/>
    <col min="4" max="4" width="11.85546875" style="7" customWidth="1"/>
    <col min="5" max="5" width="12.85546875" style="7" bestFit="1" customWidth="1"/>
    <col min="6" max="6" width="12.140625" style="7" bestFit="1" customWidth="1"/>
    <col min="7" max="7" width="14.42578125" style="7" bestFit="1" customWidth="1"/>
    <col min="8" max="8" width="10.28515625" style="7" customWidth="1"/>
    <col min="9" max="9" width="13.28515625" style="7" customWidth="1"/>
    <col min="10" max="10" width="1.42578125" style="6" customWidth="1"/>
    <col min="11" max="11" width="51" style="6" customWidth="1"/>
    <col min="12" max="12" width="12.7109375" style="6" bestFit="1" customWidth="1"/>
    <col min="13" max="13" width="11.28515625" style="6" bestFit="1" customWidth="1"/>
    <col min="14" max="14" width="10.5703125" style="6" bestFit="1" customWidth="1"/>
    <col min="15" max="16" width="9.140625" style="6"/>
    <col min="17" max="17" width="10" style="6" bestFit="1" customWidth="1"/>
    <col min="18" max="16384" width="9.140625" style="6"/>
  </cols>
  <sheetData>
    <row r="1" spans="1:11" ht="15" customHeight="1" x14ac:dyDescent="0.25">
      <c r="A1" s="268" t="s">
        <v>29</v>
      </c>
      <c r="B1" s="268"/>
      <c r="C1" s="268"/>
      <c r="D1" s="268"/>
      <c r="E1" s="268"/>
      <c r="F1" s="268"/>
      <c r="G1" s="268"/>
      <c r="H1" s="268"/>
      <c r="I1" s="268"/>
      <c r="J1" s="16"/>
      <c r="K1" s="16"/>
    </row>
    <row r="2" spans="1:11" ht="15" customHeight="1" x14ac:dyDescent="0.25">
      <c r="A2" s="269"/>
      <c r="B2" s="269"/>
      <c r="C2" s="269"/>
      <c r="D2" s="269"/>
      <c r="E2" s="269"/>
      <c r="F2" s="269"/>
      <c r="G2" s="269"/>
      <c r="H2" s="269"/>
      <c r="I2" s="269"/>
      <c r="J2" s="16"/>
      <c r="K2" s="16"/>
    </row>
    <row r="3" spans="1:11" ht="15" customHeight="1" x14ac:dyDescent="0.25">
      <c r="A3" s="19"/>
      <c r="B3" s="20" t="s">
        <v>30</v>
      </c>
      <c r="C3" s="270"/>
      <c r="D3" s="270"/>
      <c r="E3" s="270"/>
      <c r="F3" s="270"/>
      <c r="G3" s="270"/>
      <c r="H3" s="270"/>
      <c r="I3" s="270"/>
      <c r="J3" s="16"/>
      <c r="K3" s="16"/>
    </row>
    <row r="4" spans="1:11" ht="15" customHeight="1" x14ac:dyDescent="0.25">
      <c r="A4" s="19"/>
      <c r="B4" s="21" t="s">
        <v>31</v>
      </c>
      <c r="C4" s="271"/>
      <c r="D4" s="271"/>
      <c r="E4" s="21"/>
      <c r="F4" s="21"/>
      <c r="G4" s="21"/>
      <c r="H4" s="21"/>
      <c r="I4" s="21"/>
      <c r="J4" s="16"/>
      <c r="K4" s="16"/>
    </row>
    <row r="5" spans="1:11" ht="15" customHeight="1" x14ac:dyDescent="0.25">
      <c r="A5" s="19"/>
      <c r="B5" s="20" t="s">
        <v>32</v>
      </c>
      <c r="C5" s="22"/>
      <c r="D5" s="21"/>
      <c r="E5" s="21"/>
      <c r="F5" s="21"/>
      <c r="G5" s="21"/>
      <c r="H5" s="21"/>
      <c r="I5" s="21"/>
      <c r="J5" s="16"/>
      <c r="K5" s="16"/>
    </row>
    <row r="6" spans="1:11" ht="4.5" customHeight="1" x14ac:dyDescent="0.25">
      <c r="A6" s="269"/>
      <c r="B6" s="269"/>
      <c r="C6" s="269"/>
      <c r="D6" s="269"/>
      <c r="E6" s="269"/>
      <c r="F6" s="269"/>
      <c r="G6" s="269"/>
      <c r="H6" s="269"/>
      <c r="I6" s="269"/>
      <c r="J6" s="16"/>
      <c r="K6" s="16"/>
    </row>
    <row r="7" spans="1:11" ht="15" customHeight="1" x14ac:dyDescent="0.25">
      <c r="A7" s="272" t="s">
        <v>33</v>
      </c>
      <c r="B7" s="272"/>
      <c r="C7" s="272"/>
      <c r="D7" s="272"/>
      <c r="E7" s="272"/>
      <c r="F7" s="272"/>
      <c r="G7" s="272"/>
      <c r="H7" s="272"/>
      <c r="I7" s="272"/>
      <c r="J7" s="16"/>
      <c r="K7" s="16"/>
    </row>
    <row r="8" spans="1:11" ht="15" customHeight="1" x14ac:dyDescent="0.25">
      <c r="A8" s="23" t="s">
        <v>34</v>
      </c>
      <c r="B8" s="256" t="s">
        <v>35</v>
      </c>
      <c r="C8" s="256"/>
      <c r="D8" s="256"/>
      <c r="E8" s="256"/>
      <c r="F8" s="256"/>
      <c r="G8" s="258"/>
      <c r="H8" s="259"/>
      <c r="I8" s="259"/>
      <c r="J8" s="16"/>
      <c r="K8" s="16"/>
    </row>
    <row r="9" spans="1:11" ht="15" customHeight="1" x14ac:dyDescent="0.25">
      <c r="A9" s="23" t="s">
        <v>36</v>
      </c>
      <c r="B9" s="256" t="s">
        <v>37</v>
      </c>
      <c r="C9" s="256"/>
      <c r="D9" s="256"/>
      <c r="E9" s="256"/>
      <c r="F9" s="256"/>
      <c r="G9" s="260" t="s">
        <v>38</v>
      </c>
      <c r="H9" s="261"/>
      <c r="I9" s="262"/>
      <c r="J9" s="16"/>
      <c r="K9" s="16"/>
    </row>
    <row r="10" spans="1:11" ht="15" customHeight="1" x14ac:dyDescent="0.25">
      <c r="A10" s="24" t="s">
        <v>39</v>
      </c>
      <c r="B10" s="263" t="s">
        <v>40</v>
      </c>
      <c r="C10" s="264"/>
      <c r="D10" s="264"/>
      <c r="E10" s="264"/>
      <c r="F10" s="264"/>
      <c r="G10" s="259"/>
      <c r="H10" s="259"/>
      <c r="I10" s="259"/>
      <c r="J10" s="16"/>
      <c r="K10" s="16"/>
    </row>
    <row r="11" spans="1:11" ht="15" customHeight="1" x14ac:dyDescent="0.25">
      <c r="A11" s="23" t="s">
        <v>41</v>
      </c>
      <c r="B11" s="25" t="s">
        <v>42</v>
      </c>
      <c r="C11" s="26"/>
      <c r="D11" s="26"/>
      <c r="E11" s="26"/>
      <c r="F11" s="26"/>
      <c r="G11" s="259">
        <v>30</v>
      </c>
      <c r="H11" s="259"/>
      <c r="I11" s="259"/>
      <c r="J11" s="16"/>
      <c r="K11" s="16"/>
    </row>
    <row r="12" spans="1:11" ht="15" customHeight="1" x14ac:dyDescent="0.25">
      <c r="A12" s="272" t="s">
        <v>43</v>
      </c>
      <c r="B12" s="272"/>
      <c r="C12" s="272"/>
      <c r="D12" s="272"/>
      <c r="E12" s="272"/>
      <c r="F12" s="272"/>
      <c r="G12" s="272"/>
      <c r="H12" s="272"/>
      <c r="I12" s="272"/>
      <c r="J12" s="16"/>
      <c r="K12" s="16"/>
    </row>
    <row r="13" spans="1:11" ht="15" customHeight="1" x14ac:dyDescent="0.25">
      <c r="A13" s="23">
        <v>1</v>
      </c>
      <c r="B13" s="256" t="s">
        <v>44</v>
      </c>
      <c r="C13" s="256"/>
      <c r="D13" s="256"/>
      <c r="E13" s="256"/>
      <c r="F13" s="256"/>
      <c r="G13" s="256"/>
      <c r="H13" s="259" t="s">
        <v>6</v>
      </c>
      <c r="I13" s="259"/>
      <c r="J13" s="16"/>
      <c r="K13" s="16"/>
    </row>
    <row r="14" spans="1:11" ht="15" customHeight="1" x14ac:dyDescent="0.25">
      <c r="A14" s="23">
        <v>2</v>
      </c>
      <c r="B14" s="256" t="s">
        <v>45</v>
      </c>
      <c r="C14" s="256"/>
      <c r="D14" s="256"/>
      <c r="E14" s="256"/>
      <c r="F14" s="256"/>
      <c r="G14" s="256"/>
      <c r="H14" s="257">
        <v>1</v>
      </c>
      <c r="I14" s="257"/>
      <c r="J14" s="16"/>
      <c r="K14" s="16"/>
    </row>
    <row r="15" spans="1:11" ht="15" customHeight="1" x14ac:dyDescent="0.25">
      <c r="A15" s="23">
        <v>3</v>
      </c>
      <c r="B15" s="25" t="s">
        <v>46</v>
      </c>
      <c r="C15" s="277" t="s">
        <v>11</v>
      </c>
      <c r="D15" s="277"/>
      <c r="E15" s="277"/>
      <c r="F15" s="277"/>
      <c r="G15" s="277"/>
      <c r="H15" s="277"/>
      <c r="I15" s="277"/>
      <c r="J15" s="16"/>
      <c r="K15" s="16"/>
    </row>
    <row r="16" spans="1:11" ht="15" customHeight="1" x14ac:dyDescent="0.25">
      <c r="A16" s="269"/>
      <c r="B16" s="269"/>
      <c r="C16" s="269"/>
      <c r="D16" s="269"/>
      <c r="E16" s="269"/>
      <c r="F16" s="269"/>
      <c r="G16" s="269"/>
      <c r="H16" s="269"/>
      <c r="I16" s="269"/>
      <c r="J16" s="16"/>
      <c r="K16" s="16"/>
    </row>
    <row r="17" spans="1:14" ht="15" customHeight="1" x14ac:dyDescent="0.25">
      <c r="A17" s="272" t="s">
        <v>47</v>
      </c>
      <c r="B17" s="272"/>
      <c r="C17" s="272"/>
      <c r="D17" s="272"/>
      <c r="E17" s="272"/>
      <c r="F17" s="272"/>
      <c r="G17" s="272"/>
      <c r="H17" s="272"/>
      <c r="I17" s="272"/>
      <c r="J17" s="16"/>
      <c r="K17" s="16"/>
    </row>
    <row r="18" spans="1:14" ht="15" customHeight="1" x14ac:dyDescent="0.25">
      <c r="A18" s="278" t="s">
        <v>48</v>
      </c>
      <c r="B18" s="278"/>
      <c r="C18" s="278"/>
      <c r="D18" s="278"/>
      <c r="E18" s="278"/>
      <c r="F18" s="278"/>
      <c r="G18" s="278"/>
      <c r="H18" s="278"/>
      <c r="I18" s="278"/>
      <c r="J18" s="16"/>
      <c r="K18" s="16"/>
    </row>
    <row r="19" spans="1:14" x14ac:dyDescent="0.25">
      <c r="A19" s="27">
        <v>1</v>
      </c>
      <c r="B19" s="265" t="s">
        <v>49</v>
      </c>
      <c r="C19" s="265"/>
      <c r="D19" s="265"/>
      <c r="E19" s="265"/>
      <c r="F19" s="265"/>
      <c r="G19" s="265"/>
      <c r="H19" s="275"/>
      <c r="I19" s="276"/>
      <c r="J19" s="16"/>
      <c r="K19" s="16"/>
    </row>
    <row r="20" spans="1:14" ht="15" customHeight="1" x14ac:dyDescent="0.25">
      <c r="A20" s="27">
        <v>2</v>
      </c>
      <c r="B20" s="265" t="s">
        <v>50</v>
      </c>
      <c r="C20" s="265"/>
      <c r="D20" s="265"/>
      <c r="E20" s="265"/>
      <c r="F20" s="265"/>
      <c r="G20" s="265"/>
      <c r="H20" s="266"/>
      <c r="I20" s="267"/>
      <c r="J20" s="16"/>
    </row>
    <row r="21" spans="1:14" ht="15" customHeight="1" x14ac:dyDescent="0.25">
      <c r="A21" s="27">
        <v>3</v>
      </c>
      <c r="B21" s="265" t="s">
        <v>51</v>
      </c>
      <c r="C21" s="265"/>
      <c r="D21" s="265"/>
      <c r="E21" s="265"/>
      <c r="F21" s="265"/>
      <c r="G21" s="265"/>
      <c r="H21" s="273">
        <v>4109.88</v>
      </c>
      <c r="I21" s="274"/>
      <c r="J21" s="16"/>
      <c r="K21" s="16"/>
    </row>
    <row r="22" spans="1:14" x14ac:dyDescent="0.25">
      <c r="A22" s="27">
        <v>4</v>
      </c>
      <c r="B22" s="265" t="s">
        <v>52</v>
      </c>
      <c r="C22" s="265"/>
      <c r="D22" s="265"/>
      <c r="E22" s="265"/>
      <c r="F22" s="265"/>
      <c r="G22" s="265"/>
      <c r="H22" s="275"/>
      <c r="I22" s="276"/>
      <c r="J22" s="16"/>
      <c r="K22" s="16"/>
    </row>
    <row r="23" spans="1:14" ht="15" customHeight="1" x14ac:dyDescent="0.25">
      <c r="A23" s="27">
        <v>5</v>
      </c>
      <c r="B23" s="265" t="s">
        <v>53</v>
      </c>
      <c r="C23" s="265"/>
      <c r="D23" s="265"/>
      <c r="E23" s="265"/>
      <c r="F23" s="265"/>
      <c r="G23" s="265"/>
      <c r="H23" s="281" t="s">
        <v>224</v>
      </c>
      <c r="I23" s="282"/>
      <c r="J23" s="16"/>
      <c r="K23" s="16"/>
    </row>
    <row r="24" spans="1:14" ht="15" customHeight="1" x14ac:dyDescent="0.25">
      <c r="A24" s="283"/>
      <c r="B24" s="283"/>
      <c r="C24" s="283"/>
      <c r="D24" s="283"/>
      <c r="E24" s="283"/>
      <c r="F24" s="283"/>
      <c r="G24" s="283"/>
      <c r="H24" s="283"/>
      <c r="I24" s="283"/>
      <c r="J24" s="16"/>
      <c r="K24" s="16"/>
    </row>
    <row r="25" spans="1:14" ht="15" customHeight="1" x14ac:dyDescent="0.25">
      <c r="A25" s="284" t="s">
        <v>54</v>
      </c>
      <c r="B25" s="285"/>
      <c r="C25" s="285"/>
      <c r="D25" s="285"/>
      <c r="E25" s="285"/>
      <c r="F25" s="285"/>
      <c r="G25" s="285"/>
      <c r="H25" s="285"/>
      <c r="I25" s="286"/>
      <c r="J25" s="16"/>
      <c r="K25" s="16"/>
    </row>
    <row r="26" spans="1:14" ht="15" customHeight="1" x14ac:dyDescent="0.25">
      <c r="A26" s="44">
        <v>1</v>
      </c>
      <c r="B26" s="287" t="s">
        <v>55</v>
      </c>
      <c r="C26" s="287"/>
      <c r="D26" s="287"/>
      <c r="E26" s="287"/>
      <c r="F26" s="287"/>
      <c r="G26" s="287"/>
      <c r="H26" s="292" t="s">
        <v>56</v>
      </c>
      <c r="I26" s="293"/>
      <c r="J26" s="16"/>
      <c r="K26" s="16"/>
    </row>
    <row r="27" spans="1:14" ht="15" customHeight="1" x14ac:dyDescent="0.25">
      <c r="A27" s="27" t="s">
        <v>34</v>
      </c>
      <c r="B27" s="256" t="s">
        <v>57</v>
      </c>
      <c r="C27" s="256"/>
      <c r="D27" s="256"/>
      <c r="E27" s="256"/>
      <c r="F27" s="256"/>
      <c r="G27" s="256"/>
      <c r="H27" s="296">
        <f>H21</f>
        <v>4109.88</v>
      </c>
      <c r="I27" s="297"/>
      <c r="J27" s="16"/>
      <c r="K27" s="16"/>
    </row>
    <row r="28" spans="1:14" ht="15" customHeight="1" x14ac:dyDescent="0.25">
      <c r="A28" s="28" t="s">
        <v>36</v>
      </c>
      <c r="B28" s="29" t="s">
        <v>58</v>
      </c>
      <c r="C28" s="30"/>
      <c r="D28" s="31" t="s">
        <v>59</v>
      </c>
      <c r="E28" s="31" t="s">
        <v>60</v>
      </c>
      <c r="F28" s="30"/>
      <c r="G28" s="32"/>
      <c r="H28" s="296">
        <f>IF(E28="N",0,H27*0.3)</f>
        <v>1232.9639999999999</v>
      </c>
      <c r="I28" s="297"/>
      <c r="J28" s="16"/>
      <c r="K28" s="16"/>
    </row>
    <row r="29" spans="1:14" ht="15" customHeight="1" x14ac:dyDescent="0.25">
      <c r="A29" s="28" t="s">
        <v>39</v>
      </c>
      <c r="B29" s="29" t="s">
        <v>61</v>
      </c>
      <c r="C29" s="30"/>
      <c r="D29" s="31" t="s">
        <v>59</v>
      </c>
      <c r="E29" s="31" t="s">
        <v>62</v>
      </c>
      <c r="F29" s="279"/>
      <c r="G29" s="280"/>
      <c r="H29" s="294"/>
      <c r="I29" s="295"/>
      <c r="J29" s="16"/>
      <c r="K29" s="16"/>
      <c r="N29" s="57"/>
    </row>
    <row r="30" spans="1:14" ht="15" customHeight="1" x14ac:dyDescent="0.25">
      <c r="A30" s="27" t="s">
        <v>41</v>
      </c>
      <c r="B30" s="289" t="s">
        <v>63</v>
      </c>
      <c r="C30" s="290"/>
      <c r="D30" s="290"/>
      <c r="E30" s="290"/>
      <c r="F30" s="290"/>
      <c r="G30" s="291"/>
      <c r="H30" s="294"/>
      <c r="I30" s="295"/>
      <c r="J30" s="16"/>
      <c r="K30" s="16"/>
    </row>
    <row r="31" spans="1:14" ht="15" customHeight="1" x14ac:dyDescent="0.25">
      <c r="A31" s="27" t="s">
        <v>64</v>
      </c>
      <c r="B31" s="289" t="s">
        <v>65</v>
      </c>
      <c r="C31" s="290"/>
      <c r="D31" s="290"/>
      <c r="E31" s="290"/>
      <c r="F31" s="290"/>
      <c r="G31" s="291"/>
      <c r="H31" s="294"/>
      <c r="I31" s="295"/>
      <c r="J31" s="16"/>
      <c r="K31" s="16"/>
    </row>
    <row r="32" spans="1:14" ht="15" customHeight="1" x14ac:dyDescent="0.25">
      <c r="A32" s="23" t="s">
        <v>66</v>
      </c>
      <c r="B32" s="288" t="s">
        <v>67</v>
      </c>
      <c r="C32" s="288"/>
      <c r="D32" s="288"/>
      <c r="E32" s="288"/>
      <c r="F32" s="288"/>
      <c r="G32" s="288"/>
      <c r="H32" s="300"/>
      <c r="I32" s="301"/>
      <c r="J32" s="16"/>
      <c r="K32" s="16"/>
    </row>
    <row r="33" spans="1:17" ht="15" customHeight="1" x14ac:dyDescent="0.25">
      <c r="A33" s="27" t="s">
        <v>68</v>
      </c>
      <c r="B33" s="265" t="s">
        <v>69</v>
      </c>
      <c r="C33" s="265"/>
      <c r="D33" s="265"/>
      <c r="E33" s="265"/>
      <c r="F33" s="265"/>
      <c r="G33" s="265"/>
      <c r="H33" s="298"/>
      <c r="I33" s="299"/>
      <c r="J33" s="16"/>
      <c r="K33" s="16"/>
    </row>
    <row r="34" spans="1:17" ht="15" customHeight="1" x14ac:dyDescent="0.25">
      <c r="A34" s="278" t="s">
        <v>70</v>
      </c>
      <c r="B34" s="278"/>
      <c r="C34" s="278"/>
      <c r="D34" s="278"/>
      <c r="E34" s="278"/>
      <c r="F34" s="278"/>
      <c r="G34" s="278"/>
      <c r="H34" s="309">
        <f>SUM(H27:I33)</f>
        <v>5342.8440000000001</v>
      </c>
      <c r="I34" s="310"/>
      <c r="J34" s="16"/>
      <c r="K34" s="16"/>
    </row>
    <row r="35" spans="1:17" ht="15" customHeight="1" x14ac:dyDescent="0.25">
      <c r="A35" s="283"/>
      <c r="B35" s="283"/>
      <c r="C35" s="283"/>
      <c r="D35" s="283"/>
      <c r="E35" s="283"/>
      <c r="F35" s="283"/>
      <c r="G35" s="283"/>
      <c r="H35" s="283"/>
      <c r="I35" s="283"/>
      <c r="J35" s="16"/>
      <c r="K35" s="16"/>
      <c r="L35" s="55"/>
      <c r="N35" s="55"/>
    </row>
    <row r="36" spans="1:17" ht="15" customHeight="1" x14ac:dyDescent="0.25">
      <c r="A36" s="284" t="s">
        <v>71</v>
      </c>
      <c r="B36" s="285"/>
      <c r="C36" s="285"/>
      <c r="D36" s="285"/>
      <c r="E36" s="285"/>
      <c r="F36" s="285"/>
      <c r="G36" s="285"/>
      <c r="H36" s="285"/>
      <c r="I36" s="286"/>
      <c r="J36" s="16"/>
      <c r="K36" s="133"/>
      <c r="Q36" s="55"/>
    </row>
    <row r="37" spans="1:17" ht="15" customHeight="1" x14ac:dyDescent="0.25">
      <c r="A37" s="287" t="s">
        <v>72</v>
      </c>
      <c r="B37" s="287"/>
      <c r="C37" s="287"/>
      <c r="D37" s="287"/>
      <c r="E37" s="287"/>
      <c r="F37" s="287"/>
      <c r="G37" s="287"/>
      <c r="H37" s="287"/>
      <c r="I37" s="287"/>
      <c r="J37" s="16"/>
      <c r="K37" s="16"/>
      <c r="L37" s="61"/>
    </row>
    <row r="38" spans="1:17" ht="15" customHeight="1" x14ac:dyDescent="0.25">
      <c r="A38" s="44" t="s">
        <v>73</v>
      </c>
      <c r="B38" s="302" t="s">
        <v>74</v>
      </c>
      <c r="C38" s="303"/>
      <c r="D38" s="303"/>
      <c r="E38" s="303"/>
      <c r="F38" s="303"/>
      <c r="G38" s="304"/>
      <c r="H38" s="44" t="s">
        <v>75</v>
      </c>
      <c r="I38" s="47" t="s">
        <v>56</v>
      </c>
      <c r="J38" s="16"/>
      <c r="K38" s="16"/>
      <c r="N38" s="59"/>
    </row>
    <row r="39" spans="1:17" ht="15" customHeight="1" x14ac:dyDescent="0.25">
      <c r="A39" s="27" t="s">
        <v>34</v>
      </c>
      <c r="B39" s="305" t="s">
        <v>76</v>
      </c>
      <c r="C39" s="306"/>
      <c r="D39" s="306"/>
      <c r="E39" s="306"/>
      <c r="F39" s="306"/>
      <c r="G39" s="307"/>
      <c r="H39" s="64">
        <f>1/12</f>
        <v>8.3333333333333329E-2</v>
      </c>
      <c r="I39" s="34">
        <f>H34*H39</f>
        <v>445.23699999999997</v>
      </c>
      <c r="J39" s="16"/>
      <c r="K39" s="134"/>
      <c r="L39" s="55"/>
      <c r="M39" s="55"/>
      <c r="N39" s="59"/>
      <c r="O39" s="14"/>
    </row>
    <row r="40" spans="1:17" ht="15" customHeight="1" x14ac:dyDescent="0.25">
      <c r="A40" s="27" t="s">
        <v>36</v>
      </c>
      <c r="B40" s="305" t="s">
        <v>77</v>
      </c>
      <c r="C40" s="306"/>
      <c r="D40" s="306"/>
      <c r="E40" s="306"/>
      <c r="F40" s="306"/>
      <c r="G40" s="307"/>
      <c r="H40" s="64">
        <f>1/12+1/36</f>
        <v>0.1111111111111111</v>
      </c>
      <c r="I40" s="34">
        <f>H34*H40</f>
        <v>593.64933333333329</v>
      </c>
      <c r="J40" s="16"/>
      <c r="K40" s="166"/>
      <c r="L40" s="147"/>
      <c r="M40" s="55"/>
      <c r="N40" s="155"/>
      <c r="O40" s="14"/>
    </row>
    <row r="41" spans="1:17" ht="15" customHeight="1" x14ac:dyDescent="0.25">
      <c r="A41" s="63" t="s">
        <v>78</v>
      </c>
      <c r="B41" s="62"/>
      <c r="C41" s="62"/>
      <c r="D41" s="62"/>
      <c r="E41" s="62"/>
      <c r="F41" s="62"/>
      <c r="G41" s="62"/>
      <c r="H41" s="69">
        <f>SUM(H39:H40)</f>
        <v>0.19444444444444442</v>
      </c>
      <c r="I41" s="68">
        <f>SUM(I39:I40)</f>
        <v>1038.8863333333334</v>
      </c>
      <c r="J41" s="16"/>
      <c r="K41" s="16"/>
      <c r="L41" s="147"/>
      <c r="N41" s="55"/>
    </row>
    <row r="42" spans="1:17" ht="15" customHeight="1" x14ac:dyDescent="0.25">
      <c r="A42" s="308" t="s">
        <v>79</v>
      </c>
      <c r="B42" s="308"/>
      <c r="C42" s="308"/>
      <c r="D42" s="308"/>
      <c r="E42" s="308"/>
      <c r="F42" s="308"/>
      <c r="G42" s="308"/>
      <c r="H42" s="308"/>
      <c r="I42" s="308"/>
      <c r="J42" s="16"/>
      <c r="K42" s="16"/>
      <c r="L42" s="55"/>
    </row>
    <row r="43" spans="1:17" ht="15" customHeight="1" x14ac:dyDescent="0.25">
      <c r="A43" s="287" t="s">
        <v>80</v>
      </c>
      <c r="B43" s="287"/>
      <c r="C43" s="287"/>
      <c r="D43" s="287"/>
      <c r="E43" s="287"/>
      <c r="F43" s="287"/>
      <c r="G43" s="287"/>
      <c r="H43" s="287"/>
      <c r="I43" s="287"/>
      <c r="J43" s="16"/>
      <c r="K43" s="16"/>
    </row>
    <row r="44" spans="1:17" ht="15" customHeight="1" x14ac:dyDescent="0.25">
      <c r="A44" s="44" t="s">
        <v>81</v>
      </c>
      <c r="B44" s="287" t="s">
        <v>82</v>
      </c>
      <c r="C44" s="287"/>
      <c r="D44" s="287"/>
      <c r="E44" s="287"/>
      <c r="F44" s="287"/>
      <c r="G44" s="287"/>
      <c r="H44" s="44" t="s">
        <v>75</v>
      </c>
      <c r="I44" s="47" t="s">
        <v>56</v>
      </c>
      <c r="J44" s="16"/>
      <c r="K44" s="16"/>
      <c r="N44" s="55"/>
    </row>
    <row r="45" spans="1:17" ht="15" customHeight="1" x14ac:dyDescent="0.25">
      <c r="A45" s="27" t="s">
        <v>34</v>
      </c>
      <c r="B45" s="265" t="s">
        <v>83</v>
      </c>
      <c r="C45" s="265"/>
      <c r="D45" s="265"/>
      <c r="E45" s="265"/>
      <c r="F45" s="265"/>
      <c r="G45" s="265"/>
      <c r="H45" s="35">
        <v>0.2</v>
      </c>
      <c r="I45" s="36">
        <f>($H$34+$I$41)*H45</f>
        <v>1276.3460666666667</v>
      </c>
      <c r="J45" s="16"/>
      <c r="K45" s="16"/>
      <c r="P45" s="57"/>
    </row>
    <row r="46" spans="1:17" ht="15" customHeight="1" x14ac:dyDescent="0.25">
      <c r="A46" s="27" t="s">
        <v>36</v>
      </c>
      <c r="B46" s="265" t="s">
        <v>84</v>
      </c>
      <c r="C46" s="265"/>
      <c r="D46" s="265"/>
      <c r="E46" s="265"/>
      <c r="F46" s="265"/>
      <c r="G46" s="265"/>
      <c r="H46" s="35">
        <v>2.5000000000000001E-2</v>
      </c>
      <c r="I46" s="36">
        <f t="shared" ref="I46:I52" si="0">($H$34+$I$41)*H46</f>
        <v>159.54325833333334</v>
      </c>
      <c r="J46" s="16"/>
      <c r="K46" s="16"/>
      <c r="O46" s="55"/>
    </row>
    <row r="47" spans="1:17" ht="15" customHeight="1" x14ac:dyDescent="0.25">
      <c r="A47" s="37" t="s">
        <v>39</v>
      </c>
      <c r="B47" s="265" t="s">
        <v>85</v>
      </c>
      <c r="C47" s="265"/>
      <c r="D47" s="265"/>
      <c r="E47" s="265"/>
      <c r="F47" s="265"/>
      <c r="G47" s="265"/>
      <c r="H47" s="205">
        <v>0.03</v>
      </c>
      <c r="I47" s="36">
        <f t="shared" si="0"/>
        <v>191.45190999999997</v>
      </c>
      <c r="J47" s="16"/>
      <c r="K47" s="16"/>
      <c r="L47" s="55"/>
    </row>
    <row r="48" spans="1:17" ht="15" customHeight="1" x14ac:dyDescent="0.25">
      <c r="A48" s="37" t="s">
        <v>41</v>
      </c>
      <c r="B48" s="265" t="s">
        <v>86</v>
      </c>
      <c r="C48" s="265"/>
      <c r="D48" s="265"/>
      <c r="E48" s="265"/>
      <c r="F48" s="265"/>
      <c r="G48" s="265"/>
      <c r="H48" s="35">
        <v>1.4999999999999999E-2</v>
      </c>
      <c r="I48" s="36">
        <f t="shared" si="0"/>
        <v>95.725954999999985</v>
      </c>
      <c r="J48" s="16"/>
      <c r="K48" s="16"/>
      <c r="L48" s="55"/>
    </row>
    <row r="49" spans="1:15" ht="15" customHeight="1" x14ac:dyDescent="0.25">
      <c r="A49" s="27" t="s">
        <v>64</v>
      </c>
      <c r="B49" s="265" t="s">
        <v>87</v>
      </c>
      <c r="C49" s="265"/>
      <c r="D49" s="265"/>
      <c r="E49" s="265"/>
      <c r="F49" s="265"/>
      <c r="G49" s="265"/>
      <c r="H49" s="53">
        <v>0.01</v>
      </c>
      <c r="I49" s="36">
        <f t="shared" si="0"/>
        <v>63.817303333333328</v>
      </c>
      <c r="J49" s="16"/>
      <c r="K49" s="16"/>
    </row>
    <row r="50" spans="1:15" ht="15" customHeight="1" x14ac:dyDescent="0.25">
      <c r="A50" s="27" t="s">
        <v>66</v>
      </c>
      <c r="B50" s="265" t="s">
        <v>88</v>
      </c>
      <c r="C50" s="265"/>
      <c r="D50" s="265"/>
      <c r="E50" s="265"/>
      <c r="F50" s="265"/>
      <c r="G50" s="265"/>
      <c r="H50" s="35">
        <v>6.0000000000000001E-3</v>
      </c>
      <c r="I50" s="36">
        <f t="shared" si="0"/>
        <v>38.290382000000001</v>
      </c>
      <c r="J50" s="16"/>
      <c r="K50" s="16"/>
    </row>
    <row r="51" spans="1:15" ht="15" customHeight="1" x14ac:dyDescent="0.25">
      <c r="A51" s="27" t="s">
        <v>68</v>
      </c>
      <c r="B51" s="265" t="s">
        <v>89</v>
      </c>
      <c r="C51" s="265"/>
      <c r="D51" s="265"/>
      <c r="E51" s="265"/>
      <c r="F51" s="265"/>
      <c r="G51" s="265"/>
      <c r="H51" s="35">
        <v>2E-3</v>
      </c>
      <c r="I51" s="36">
        <f t="shared" si="0"/>
        <v>12.763460666666667</v>
      </c>
      <c r="J51" s="16"/>
      <c r="K51" s="165"/>
    </row>
    <row r="52" spans="1:15" ht="15" customHeight="1" x14ac:dyDescent="0.25">
      <c r="A52" s="27" t="s">
        <v>90</v>
      </c>
      <c r="B52" s="265" t="s">
        <v>91</v>
      </c>
      <c r="C52" s="265"/>
      <c r="D52" s="265"/>
      <c r="E52" s="265"/>
      <c r="F52" s="265"/>
      <c r="G52" s="265"/>
      <c r="H52" s="53">
        <v>0.08</v>
      </c>
      <c r="I52" s="36">
        <f t="shared" si="0"/>
        <v>510.53842666666662</v>
      </c>
      <c r="J52" s="16"/>
      <c r="K52" s="16"/>
    </row>
    <row r="53" spans="1:15" ht="15" customHeight="1" x14ac:dyDescent="0.25">
      <c r="A53" s="278" t="s">
        <v>28</v>
      </c>
      <c r="B53" s="278"/>
      <c r="C53" s="278"/>
      <c r="D53" s="278"/>
      <c r="E53" s="278"/>
      <c r="F53" s="278"/>
      <c r="G53" s="278"/>
      <c r="H53" s="49">
        <f>SUM(H45:H52)</f>
        <v>0.36800000000000005</v>
      </c>
      <c r="I53" s="48">
        <f>SUM(I45:I52)</f>
        <v>2348.4767626666662</v>
      </c>
      <c r="J53" s="16"/>
      <c r="K53" s="16"/>
    </row>
    <row r="54" spans="1:15" ht="15" customHeight="1" x14ac:dyDescent="0.25">
      <c r="A54" s="308"/>
      <c r="B54" s="308"/>
      <c r="C54" s="308"/>
      <c r="D54" s="308"/>
      <c r="E54" s="308"/>
      <c r="F54" s="308"/>
      <c r="G54" s="308"/>
      <c r="H54" s="308"/>
      <c r="I54" s="308"/>
      <c r="J54" s="16"/>
      <c r="K54" s="16"/>
    </row>
    <row r="55" spans="1:15" ht="15" customHeight="1" x14ac:dyDescent="0.25">
      <c r="A55" s="311" t="s">
        <v>92</v>
      </c>
      <c r="B55" s="312"/>
      <c r="C55" s="312"/>
      <c r="D55" s="312"/>
      <c r="E55" s="312"/>
      <c r="F55" s="312"/>
      <c r="G55" s="312"/>
      <c r="H55" s="312"/>
      <c r="I55" s="313"/>
      <c r="J55" s="16"/>
      <c r="K55" s="16"/>
      <c r="O55" s="147"/>
    </row>
    <row r="56" spans="1:15" ht="15" customHeight="1" x14ac:dyDescent="0.25">
      <c r="A56" s="44" t="s">
        <v>93</v>
      </c>
      <c r="B56" s="287" t="s">
        <v>94</v>
      </c>
      <c r="C56" s="287"/>
      <c r="D56" s="287"/>
      <c r="E56" s="287"/>
      <c r="F56" s="287"/>
      <c r="G56" s="287"/>
      <c r="H56" s="278" t="s">
        <v>56</v>
      </c>
      <c r="I56" s="278"/>
      <c r="J56" s="16"/>
      <c r="K56" s="16"/>
    </row>
    <row r="57" spans="1:15" ht="15" customHeight="1" x14ac:dyDescent="0.25">
      <c r="A57" s="314" t="s">
        <v>34</v>
      </c>
      <c r="B57" s="314" t="s">
        <v>95</v>
      </c>
      <c r="C57" s="27" t="s">
        <v>96</v>
      </c>
      <c r="D57" s="27" t="s">
        <v>97</v>
      </c>
      <c r="E57" s="27" t="s">
        <v>98</v>
      </c>
      <c r="F57" s="27" t="s">
        <v>99</v>
      </c>
      <c r="G57" s="27" t="s">
        <v>100</v>
      </c>
      <c r="H57" s="316">
        <f>D58*E58*F58</f>
        <v>189.2</v>
      </c>
      <c r="I57" s="317"/>
      <c r="J57" s="16"/>
      <c r="K57" s="16"/>
    </row>
    <row r="58" spans="1:15" ht="15" customHeight="1" x14ac:dyDescent="0.25">
      <c r="A58" s="315"/>
      <c r="B58" s="315"/>
      <c r="C58" s="27" t="s">
        <v>60</v>
      </c>
      <c r="D58" s="33">
        <v>4.3</v>
      </c>
      <c r="E58" s="27">
        <v>2</v>
      </c>
      <c r="F58" s="27">
        <v>22</v>
      </c>
      <c r="G58" s="33">
        <f>H27*0.06</f>
        <v>246.59280000000001</v>
      </c>
      <c r="H58" s="318">
        <f>IF(C58="N",0,IF(D58*E58*F58-(H27*6%)&lt;0,0,D58*E58*F58-(H27*6%)))</f>
        <v>0</v>
      </c>
      <c r="I58" s="319"/>
      <c r="J58" s="16"/>
      <c r="K58" s="165"/>
    </row>
    <row r="59" spans="1:15" ht="15" customHeight="1" x14ac:dyDescent="0.25">
      <c r="A59" s="314" t="s">
        <v>36</v>
      </c>
      <c r="B59" s="328" t="s">
        <v>101</v>
      </c>
      <c r="C59" s="329"/>
      <c r="D59" s="27" t="s">
        <v>96</v>
      </c>
      <c r="E59" s="27" t="s">
        <v>97</v>
      </c>
      <c r="F59" s="27" t="s">
        <v>99</v>
      </c>
      <c r="G59" s="27" t="s">
        <v>100</v>
      </c>
      <c r="H59" s="332">
        <f>IF(D60="N",0,(E60*F60)-G60)</f>
        <v>465.3</v>
      </c>
      <c r="I59" s="333"/>
      <c r="J59" s="16"/>
      <c r="K59" s="16"/>
      <c r="O59" s="55"/>
    </row>
    <row r="60" spans="1:15" ht="15" customHeight="1" x14ac:dyDescent="0.25">
      <c r="A60" s="315"/>
      <c r="B60" s="330"/>
      <c r="C60" s="331"/>
      <c r="D60" s="27" t="s">
        <v>60</v>
      </c>
      <c r="E60" s="206">
        <v>23.5</v>
      </c>
      <c r="F60" s="27">
        <v>22</v>
      </c>
      <c r="G60" s="33">
        <f>E60*F60*0.1</f>
        <v>51.7</v>
      </c>
      <c r="H60" s="334"/>
      <c r="I60" s="335"/>
      <c r="J60" s="16"/>
      <c r="K60" s="16"/>
      <c r="O60" s="55"/>
    </row>
    <row r="61" spans="1:15" ht="15" customHeight="1" x14ac:dyDescent="0.25">
      <c r="A61" s="160" t="s">
        <v>39</v>
      </c>
      <c r="B61" s="320" t="s">
        <v>102</v>
      </c>
      <c r="C61" s="321"/>
      <c r="D61" s="321"/>
      <c r="E61" s="321"/>
      <c r="F61" s="321"/>
      <c r="G61" s="322"/>
      <c r="H61" s="323">
        <v>0</v>
      </c>
      <c r="I61" s="324"/>
      <c r="J61" s="16"/>
      <c r="K61" s="165"/>
      <c r="O61" s="55"/>
    </row>
    <row r="62" spans="1:15" ht="15" customHeight="1" x14ac:dyDescent="0.25">
      <c r="A62" s="160" t="s">
        <v>41</v>
      </c>
      <c r="B62" s="320" t="s">
        <v>103</v>
      </c>
      <c r="C62" s="321"/>
      <c r="D62" s="321"/>
      <c r="E62" s="321"/>
      <c r="F62" s="321"/>
      <c r="G62" s="322"/>
      <c r="H62" s="323">
        <v>0</v>
      </c>
      <c r="I62" s="324"/>
      <c r="J62" s="16"/>
      <c r="K62" s="16"/>
      <c r="O62" s="55"/>
    </row>
    <row r="63" spans="1:15" ht="15" customHeight="1" x14ac:dyDescent="0.25">
      <c r="A63" s="54" t="s">
        <v>64</v>
      </c>
      <c r="B63" s="97" t="s">
        <v>104</v>
      </c>
      <c r="C63" s="98"/>
      <c r="D63" s="98"/>
      <c r="E63" s="98"/>
      <c r="F63" s="98"/>
      <c r="G63" s="99"/>
      <c r="H63" s="325">
        <v>20.149999999999999</v>
      </c>
      <c r="I63" s="326"/>
      <c r="J63" s="16"/>
      <c r="K63" s="16"/>
      <c r="O63" s="55"/>
    </row>
    <row r="64" spans="1:15" ht="15" customHeight="1" x14ac:dyDescent="0.25">
      <c r="A64" s="278" t="s">
        <v>78</v>
      </c>
      <c r="B64" s="278"/>
      <c r="C64" s="278"/>
      <c r="D64" s="278"/>
      <c r="E64" s="278"/>
      <c r="F64" s="278"/>
      <c r="G64" s="278"/>
      <c r="H64" s="327">
        <f>SUM(H58:I63)</f>
        <v>485.45</v>
      </c>
      <c r="I64" s="327"/>
      <c r="J64" s="16"/>
      <c r="K64" s="16"/>
    </row>
    <row r="65" spans="1:15" ht="15" customHeight="1" x14ac:dyDescent="0.25">
      <c r="A65" s="269"/>
      <c r="B65" s="269"/>
      <c r="C65" s="269"/>
      <c r="D65" s="269"/>
      <c r="E65" s="269"/>
      <c r="F65" s="269"/>
      <c r="G65" s="269"/>
      <c r="H65" s="269"/>
      <c r="I65" s="269"/>
      <c r="J65" s="16"/>
      <c r="K65" s="16"/>
    </row>
    <row r="66" spans="1:15" ht="15" customHeight="1" x14ac:dyDescent="0.25">
      <c r="A66" s="336" t="s">
        <v>105</v>
      </c>
      <c r="B66" s="336"/>
      <c r="C66" s="336"/>
      <c r="D66" s="336"/>
      <c r="E66" s="336"/>
      <c r="F66" s="336"/>
      <c r="G66" s="336"/>
      <c r="H66" s="336"/>
      <c r="I66" s="336"/>
      <c r="J66" s="16"/>
      <c r="K66" s="16"/>
      <c r="N66" s="56"/>
    </row>
    <row r="67" spans="1:15" ht="15" customHeight="1" x14ac:dyDescent="0.25">
      <c r="A67" s="337"/>
      <c r="B67" s="337"/>
      <c r="C67" s="337"/>
      <c r="D67" s="337"/>
      <c r="E67" s="337"/>
      <c r="F67" s="337"/>
      <c r="G67" s="337"/>
      <c r="H67" s="337"/>
      <c r="I67" s="337"/>
      <c r="J67" s="16"/>
      <c r="K67" s="16"/>
      <c r="N67" s="55"/>
    </row>
    <row r="68" spans="1:15" ht="15" customHeight="1" x14ac:dyDescent="0.25">
      <c r="A68" s="43">
        <v>2</v>
      </c>
      <c r="B68" s="338" t="s">
        <v>106</v>
      </c>
      <c r="C68" s="338"/>
      <c r="D68" s="338"/>
      <c r="E68" s="338"/>
      <c r="F68" s="338"/>
      <c r="G68" s="338"/>
      <c r="H68" s="253" t="s">
        <v>56</v>
      </c>
      <c r="I68" s="253"/>
      <c r="J68" s="16"/>
      <c r="K68" s="16"/>
    </row>
    <row r="69" spans="1:15" ht="15" customHeight="1" x14ac:dyDescent="0.25">
      <c r="A69" s="28" t="s">
        <v>73</v>
      </c>
      <c r="B69" s="252" t="s">
        <v>107</v>
      </c>
      <c r="C69" s="252"/>
      <c r="D69" s="252"/>
      <c r="E69" s="252"/>
      <c r="F69" s="252"/>
      <c r="G69" s="252"/>
      <c r="H69" s="255">
        <f>I41</f>
        <v>1038.8863333333334</v>
      </c>
      <c r="I69" s="255"/>
      <c r="J69" s="16"/>
      <c r="K69" s="18"/>
      <c r="L69" s="15"/>
      <c r="M69" s="15"/>
      <c r="N69" s="15"/>
      <c r="O69" s="15"/>
    </row>
    <row r="70" spans="1:15" ht="15" customHeight="1" x14ac:dyDescent="0.25">
      <c r="A70" s="28" t="s">
        <v>81</v>
      </c>
      <c r="B70" s="252" t="s">
        <v>82</v>
      </c>
      <c r="C70" s="252"/>
      <c r="D70" s="252"/>
      <c r="E70" s="252"/>
      <c r="F70" s="252"/>
      <c r="G70" s="252"/>
      <c r="H70" s="255">
        <f>I53</f>
        <v>2348.4767626666662</v>
      </c>
      <c r="I70" s="255"/>
      <c r="J70" s="16"/>
      <c r="K70" s="16"/>
    </row>
    <row r="71" spans="1:15" ht="15" customHeight="1" x14ac:dyDescent="0.25">
      <c r="A71" s="28" t="s">
        <v>93</v>
      </c>
      <c r="B71" s="252" t="s">
        <v>94</v>
      </c>
      <c r="C71" s="252"/>
      <c r="D71" s="252"/>
      <c r="E71" s="252"/>
      <c r="F71" s="252"/>
      <c r="G71" s="252"/>
      <c r="H71" s="255">
        <f>H64</f>
        <v>485.45</v>
      </c>
      <c r="I71" s="255"/>
      <c r="J71" s="16"/>
      <c r="K71" s="16"/>
    </row>
    <row r="72" spans="1:15" ht="15" customHeight="1" x14ac:dyDescent="0.25">
      <c r="A72" s="278" t="s">
        <v>78</v>
      </c>
      <c r="B72" s="278"/>
      <c r="C72" s="278"/>
      <c r="D72" s="278"/>
      <c r="E72" s="278"/>
      <c r="F72" s="278"/>
      <c r="G72" s="278"/>
      <c r="H72" s="327">
        <f>SUM(H69:I71)</f>
        <v>3872.8130959999994</v>
      </c>
      <c r="I72" s="327"/>
      <c r="J72" s="16"/>
      <c r="K72" s="16"/>
    </row>
    <row r="73" spans="1:15" ht="15" customHeight="1" x14ac:dyDescent="0.25">
      <c r="A73" s="339"/>
      <c r="B73" s="339"/>
      <c r="C73" s="339"/>
      <c r="D73" s="339"/>
      <c r="E73" s="339"/>
      <c r="F73" s="339"/>
      <c r="G73" s="339"/>
      <c r="H73" s="339"/>
      <c r="I73" s="339"/>
      <c r="J73" s="16"/>
      <c r="K73" s="16"/>
    </row>
    <row r="74" spans="1:15" ht="15" customHeight="1" x14ac:dyDescent="0.25">
      <c r="A74" s="284" t="s">
        <v>108</v>
      </c>
      <c r="B74" s="285"/>
      <c r="C74" s="285"/>
      <c r="D74" s="285"/>
      <c r="E74" s="285"/>
      <c r="F74" s="285"/>
      <c r="G74" s="285"/>
      <c r="H74" s="285"/>
      <c r="I74" s="286"/>
      <c r="J74" s="16"/>
      <c r="K74" s="16"/>
    </row>
    <row r="75" spans="1:15" ht="15" customHeight="1" x14ac:dyDescent="0.25">
      <c r="A75" s="44">
        <v>3</v>
      </c>
      <c r="B75" s="63" t="s">
        <v>109</v>
      </c>
      <c r="C75" s="62"/>
      <c r="D75" s="62"/>
      <c r="E75" s="62"/>
      <c r="F75" s="62"/>
      <c r="G75" s="62"/>
      <c r="H75" s="44" t="s">
        <v>75</v>
      </c>
      <c r="I75" s="47" t="s">
        <v>56</v>
      </c>
      <c r="J75" s="16"/>
      <c r="K75" s="16"/>
    </row>
    <row r="76" spans="1:15" ht="15" customHeight="1" x14ac:dyDescent="0.25">
      <c r="A76" s="27" t="s">
        <v>34</v>
      </c>
      <c r="B76" s="65" t="s">
        <v>110</v>
      </c>
      <c r="C76" s="66"/>
      <c r="D76" s="66"/>
      <c r="E76" s="66"/>
      <c r="F76" s="66"/>
      <c r="G76" s="66"/>
      <c r="H76" s="207">
        <f>0.05*(1+(1/12+1/12+1/36))/12</f>
        <v>4.9768518518518521E-3</v>
      </c>
      <c r="I76" s="36">
        <f>H76*$H$34</f>
        <v>26.590543055555557</v>
      </c>
      <c r="J76" s="355"/>
      <c r="K76" s="165"/>
    </row>
    <row r="77" spans="1:15" ht="15" customHeight="1" x14ac:dyDescent="0.25">
      <c r="A77" s="27" t="s">
        <v>36</v>
      </c>
      <c r="B77" s="65" t="s">
        <v>111</v>
      </c>
      <c r="C77" s="66"/>
      <c r="D77" s="66"/>
      <c r="E77" s="66"/>
      <c r="F77" s="66"/>
      <c r="G77" s="66"/>
      <c r="H77" s="207">
        <f>H76*0.08</f>
        <v>3.9814814814814818E-4</v>
      </c>
      <c r="I77" s="36">
        <f t="shared" ref="I77:I81" si="1">H77*$H$34</f>
        <v>2.1272434444444448</v>
      </c>
      <c r="J77" s="355"/>
      <c r="K77" s="133"/>
      <c r="L77" s="55"/>
    </row>
    <row r="78" spans="1:15" ht="15" customHeight="1" x14ac:dyDescent="0.25">
      <c r="A78" s="27" t="s">
        <v>39</v>
      </c>
      <c r="B78" s="65" t="s">
        <v>112</v>
      </c>
      <c r="C78" s="66"/>
      <c r="D78" s="66"/>
      <c r="E78" s="66"/>
      <c r="F78" s="66"/>
      <c r="G78" s="66"/>
      <c r="H78" s="207">
        <f>0.4*0.08*0.05</f>
        <v>1.6000000000000001E-3</v>
      </c>
      <c r="I78" s="36">
        <f t="shared" si="1"/>
        <v>8.5485503999999999</v>
      </c>
      <c r="J78" s="355"/>
      <c r="K78" s="165"/>
    </row>
    <row r="79" spans="1:15" ht="15" customHeight="1" x14ac:dyDescent="0.25">
      <c r="A79" s="27" t="s">
        <v>41</v>
      </c>
      <c r="B79" s="65" t="s">
        <v>113</v>
      </c>
      <c r="C79" s="66"/>
      <c r="D79" s="66"/>
      <c r="E79" s="66"/>
      <c r="F79" s="66"/>
      <c r="G79" s="66"/>
      <c r="H79" s="207">
        <f>7/30/12</f>
        <v>1.9444444444444445E-2</v>
      </c>
      <c r="I79" s="36">
        <f t="shared" si="1"/>
        <v>103.88863333333333</v>
      </c>
      <c r="J79" s="355"/>
      <c r="K79" s="133"/>
    </row>
    <row r="80" spans="1:15" ht="15" customHeight="1" x14ac:dyDescent="0.25">
      <c r="A80" s="27" t="s">
        <v>64</v>
      </c>
      <c r="B80" s="65" t="s">
        <v>114</v>
      </c>
      <c r="C80" s="66"/>
      <c r="D80" s="66"/>
      <c r="E80" s="66"/>
      <c r="F80" s="66"/>
      <c r="G80" s="66"/>
      <c r="H80" s="207">
        <f>H53*H79</f>
        <v>7.1555555555555565E-3</v>
      </c>
      <c r="I80" s="36">
        <f t="shared" si="1"/>
        <v>38.231017066666674</v>
      </c>
      <c r="J80" s="355"/>
      <c r="K80" s="16"/>
    </row>
    <row r="81" spans="1:15" ht="15" customHeight="1" x14ac:dyDescent="0.25">
      <c r="A81" s="27" t="s">
        <v>66</v>
      </c>
      <c r="B81" s="65" t="s">
        <v>116</v>
      </c>
      <c r="C81" s="66"/>
      <c r="D81" s="66"/>
      <c r="E81" s="66"/>
      <c r="F81" s="66"/>
      <c r="G81" s="66"/>
      <c r="H81" s="207">
        <f>0.4*0.08</f>
        <v>3.2000000000000001E-2</v>
      </c>
      <c r="I81" s="36">
        <f t="shared" si="1"/>
        <v>170.97100800000001</v>
      </c>
      <c r="J81" s="355"/>
      <c r="K81" s="165"/>
    </row>
    <row r="82" spans="1:15" ht="15" customHeight="1" x14ac:dyDescent="0.25">
      <c r="A82" s="63" t="s">
        <v>78</v>
      </c>
      <c r="B82" s="62"/>
      <c r="C82" s="62"/>
      <c r="D82" s="62"/>
      <c r="E82" s="62"/>
      <c r="F82" s="62"/>
      <c r="G82" s="62"/>
      <c r="H82" s="327">
        <f>SUM(I76:I81)</f>
        <v>350.35699529999999</v>
      </c>
      <c r="I82" s="327"/>
      <c r="J82" s="16"/>
      <c r="K82" s="16"/>
    </row>
    <row r="83" spans="1:15" ht="15" customHeight="1" x14ac:dyDescent="0.25">
      <c r="A83" s="308"/>
      <c r="B83" s="308"/>
      <c r="C83" s="308"/>
      <c r="D83" s="308"/>
      <c r="E83" s="308"/>
      <c r="F83" s="308"/>
      <c r="G83" s="308"/>
      <c r="H83" s="308"/>
      <c r="I83" s="308"/>
      <c r="J83" s="16"/>
      <c r="K83" s="133"/>
    </row>
    <row r="84" spans="1:15" ht="15" customHeight="1" x14ac:dyDescent="0.25">
      <c r="A84" s="284" t="s">
        <v>117</v>
      </c>
      <c r="B84" s="285"/>
      <c r="C84" s="285"/>
      <c r="D84" s="285"/>
      <c r="E84" s="285"/>
      <c r="F84" s="285"/>
      <c r="G84" s="285"/>
      <c r="H84" s="285"/>
      <c r="I84" s="286"/>
      <c r="J84" s="16"/>
      <c r="K84" s="16"/>
    </row>
    <row r="85" spans="1:15" ht="15" customHeight="1" x14ac:dyDescent="0.25">
      <c r="A85" s="311" t="s">
        <v>118</v>
      </c>
      <c r="B85" s="312"/>
      <c r="C85" s="312"/>
      <c r="D85" s="312"/>
      <c r="E85" s="312"/>
      <c r="F85" s="312"/>
      <c r="G85" s="312"/>
      <c r="H85" s="312"/>
      <c r="I85" s="313"/>
      <c r="J85" s="16"/>
      <c r="K85" s="16"/>
    </row>
    <row r="86" spans="1:15" ht="15" customHeight="1" x14ac:dyDescent="0.25">
      <c r="A86" s="44" t="s">
        <v>119</v>
      </c>
      <c r="B86" s="302" t="s">
        <v>120</v>
      </c>
      <c r="C86" s="303"/>
      <c r="D86" s="303"/>
      <c r="E86" s="303"/>
      <c r="F86" s="303"/>
      <c r="G86" s="304"/>
      <c r="H86" s="44" t="s">
        <v>75</v>
      </c>
      <c r="I86" s="44" t="s">
        <v>56</v>
      </c>
      <c r="J86" s="16"/>
      <c r="K86" s="16"/>
    </row>
    <row r="87" spans="1:15" ht="15" customHeight="1" x14ac:dyDescent="0.25">
      <c r="A87" s="27" t="s">
        <v>34</v>
      </c>
      <c r="B87" s="65" t="s">
        <v>219</v>
      </c>
      <c r="C87" s="66"/>
      <c r="D87" s="66"/>
      <c r="E87" s="66"/>
      <c r="F87" s="66"/>
      <c r="G87" s="66"/>
      <c r="H87" s="58">
        <f>(1/12+1/12+1/36)/12</f>
        <v>1.6203703703703703E-2</v>
      </c>
      <c r="I87" s="34">
        <f>H87*$H$34</f>
        <v>86.573861111111114</v>
      </c>
      <c r="J87" s="16"/>
      <c r="K87" s="165"/>
      <c r="L87" s="203"/>
    </row>
    <row r="88" spans="1:15" ht="15" customHeight="1" x14ac:dyDescent="0.25">
      <c r="A88" s="27" t="s">
        <v>36</v>
      </c>
      <c r="B88" s="65" t="s">
        <v>122</v>
      </c>
      <c r="C88" s="66"/>
      <c r="D88" s="66"/>
      <c r="E88" s="66"/>
      <c r="F88" s="66"/>
      <c r="G88" s="66"/>
      <c r="H88" s="207">
        <f>(5/30/12)</f>
        <v>1.3888888888888888E-2</v>
      </c>
      <c r="I88" s="34">
        <f t="shared" ref="I88:I92" si="2">H88*$H$34</f>
        <v>74.206166666666661</v>
      </c>
      <c r="J88" s="355"/>
      <c r="K88" s="148"/>
      <c r="L88" s="165"/>
      <c r="M88" s="14"/>
      <c r="O88" s="67"/>
    </row>
    <row r="89" spans="1:15" ht="15" customHeight="1" x14ac:dyDescent="0.25">
      <c r="A89" s="27" t="s">
        <v>39</v>
      </c>
      <c r="B89" s="65" t="s">
        <v>123</v>
      </c>
      <c r="C89" s="66"/>
      <c r="D89" s="66"/>
      <c r="E89" s="66"/>
      <c r="F89" s="66"/>
      <c r="G89" s="66"/>
      <c r="H89" s="207">
        <f>0.0162*0.5*(5/30/12)</f>
        <v>1.1249999999999998E-4</v>
      </c>
      <c r="I89" s="34">
        <f t="shared" si="2"/>
        <v>0.60106994999999996</v>
      </c>
      <c r="J89" s="355"/>
      <c r="K89" s="136"/>
      <c r="L89" s="203"/>
    </row>
    <row r="90" spans="1:15" ht="15" customHeight="1" x14ac:dyDescent="0.25">
      <c r="A90" s="27" t="s">
        <v>41</v>
      </c>
      <c r="B90" s="65" t="s">
        <v>124</v>
      </c>
      <c r="C90" s="66"/>
      <c r="D90" s="66"/>
      <c r="E90" s="66"/>
      <c r="F90" s="66"/>
      <c r="G90" s="66"/>
      <c r="H90" s="207">
        <f>(1/12+1/36)*(4/12)*0.5*0.0162</f>
        <v>2.9999999999999997E-4</v>
      </c>
      <c r="I90" s="34">
        <f t="shared" si="2"/>
        <v>1.6028532</v>
      </c>
      <c r="J90" s="355"/>
      <c r="K90" s="156"/>
      <c r="L90" s="203"/>
      <c r="M90" s="71"/>
    </row>
    <row r="91" spans="1:15" ht="15" customHeight="1" x14ac:dyDescent="0.25">
      <c r="A91" s="27" t="s">
        <v>64</v>
      </c>
      <c r="B91" s="65" t="s">
        <v>125</v>
      </c>
      <c r="C91" s="66"/>
      <c r="D91" s="66"/>
      <c r="E91" s="66"/>
      <c r="F91" s="66"/>
      <c r="G91" s="66"/>
      <c r="H91" s="207">
        <f>(7/30/12)</f>
        <v>1.9444444444444445E-2</v>
      </c>
      <c r="I91" s="34">
        <f t="shared" si="2"/>
        <v>103.88863333333333</v>
      </c>
      <c r="J91" s="355"/>
      <c r="K91" s="16"/>
      <c r="L91" s="165"/>
    </row>
    <row r="92" spans="1:15" ht="15" customHeight="1" x14ac:dyDescent="0.25">
      <c r="A92" s="27" t="s">
        <v>66</v>
      </c>
      <c r="B92" s="65" t="s">
        <v>126</v>
      </c>
      <c r="C92" s="66"/>
      <c r="D92" s="66"/>
      <c r="E92" s="66"/>
      <c r="F92" s="66"/>
      <c r="G92" s="66"/>
      <c r="H92" s="207">
        <f>(15/30/12)*0.0122</f>
        <v>5.0833333333333329E-4</v>
      </c>
      <c r="I92" s="34">
        <f t="shared" si="2"/>
        <v>2.7159456999999998</v>
      </c>
      <c r="J92" s="355"/>
      <c r="K92" s="16"/>
      <c r="L92" s="204"/>
    </row>
    <row r="93" spans="1:15" ht="15" customHeight="1" x14ac:dyDescent="0.25">
      <c r="A93" s="27"/>
      <c r="B93" s="65"/>
      <c r="C93" s="66"/>
      <c r="D93" s="66"/>
      <c r="E93" s="66"/>
      <c r="F93" s="66"/>
      <c r="G93" s="66"/>
      <c r="H93" s="58"/>
      <c r="I93" s="34"/>
      <c r="J93" s="16"/>
      <c r="K93" s="150"/>
    </row>
    <row r="94" spans="1:15" ht="15" customHeight="1" x14ac:dyDescent="0.25">
      <c r="A94" s="27"/>
      <c r="B94" s="65"/>
      <c r="C94" s="66"/>
      <c r="D94" s="66"/>
      <c r="E94" s="66"/>
      <c r="F94" s="66"/>
      <c r="G94" s="66"/>
      <c r="H94" s="58"/>
      <c r="I94" s="34"/>
      <c r="J94" s="16"/>
      <c r="K94" s="149"/>
    </row>
    <row r="95" spans="1:15" ht="15" customHeight="1" x14ac:dyDescent="0.25">
      <c r="A95" s="27"/>
      <c r="B95" s="65"/>
      <c r="C95" s="66"/>
      <c r="D95" s="66"/>
      <c r="E95" s="66"/>
      <c r="F95" s="66"/>
      <c r="G95" s="66"/>
      <c r="H95" s="58"/>
      <c r="I95" s="34"/>
      <c r="J95" s="16"/>
      <c r="K95" s="151"/>
    </row>
    <row r="96" spans="1:15" ht="15" customHeight="1" x14ac:dyDescent="0.25">
      <c r="A96" s="27"/>
      <c r="B96" s="65"/>
      <c r="C96" s="66"/>
      <c r="D96" s="66"/>
      <c r="E96" s="66"/>
      <c r="F96" s="66"/>
      <c r="G96" s="66"/>
      <c r="H96" s="58"/>
      <c r="I96" s="34"/>
      <c r="J96" s="16"/>
      <c r="K96" s="16"/>
    </row>
    <row r="97" spans="1:11" ht="15" customHeight="1" x14ac:dyDescent="0.25">
      <c r="A97" s="27"/>
      <c r="B97" s="348" t="s">
        <v>128</v>
      </c>
      <c r="C97" s="349"/>
      <c r="D97" s="349"/>
      <c r="E97" s="349"/>
      <c r="F97" s="349"/>
      <c r="G97" s="350"/>
      <c r="H97" s="70">
        <f>SUM(H87:H96)</f>
        <v>5.0457870370370375E-2</v>
      </c>
      <c r="I97" s="34"/>
      <c r="J97" s="16"/>
      <c r="K97" s="16"/>
    </row>
    <row r="98" spans="1:11" ht="15" customHeight="1" x14ac:dyDescent="0.25">
      <c r="A98" s="27"/>
      <c r="B98" s="65"/>
      <c r="C98" s="66"/>
      <c r="D98" s="66"/>
      <c r="E98" s="66"/>
      <c r="F98" s="66"/>
      <c r="G98" s="66"/>
      <c r="H98" s="64"/>
      <c r="I98" s="34"/>
      <c r="J98" s="16"/>
      <c r="K98" s="165"/>
    </row>
    <row r="99" spans="1:11" ht="15" customHeight="1" x14ac:dyDescent="0.25">
      <c r="A99" s="27" t="s">
        <v>129</v>
      </c>
      <c r="B99" s="65" t="s">
        <v>130</v>
      </c>
      <c r="C99" s="66"/>
      <c r="D99" s="66"/>
      <c r="E99" s="66"/>
      <c r="F99" s="66"/>
      <c r="G99" s="66"/>
      <c r="H99" s="64">
        <f>H53</f>
        <v>0.36800000000000005</v>
      </c>
      <c r="I99" s="34">
        <f>H99*SUM(I87:I90)</f>
        <v>59.97809394142223</v>
      </c>
      <c r="J99" s="16"/>
      <c r="K99" s="16"/>
    </row>
    <row r="100" spans="1:11" ht="15" customHeight="1" x14ac:dyDescent="0.25">
      <c r="A100" s="348" t="s">
        <v>78</v>
      </c>
      <c r="B100" s="349"/>
      <c r="C100" s="349"/>
      <c r="D100" s="349"/>
      <c r="E100" s="349"/>
      <c r="F100" s="349"/>
      <c r="G100" s="350"/>
      <c r="H100" s="46">
        <f>H97+H98+H99</f>
        <v>0.41845787037037041</v>
      </c>
      <c r="I100" s="45">
        <f>SUM(I87:I96,I98:I99)</f>
        <v>329.56662390253337</v>
      </c>
      <c r="J100" s="16"/>
      <c r="K100" s="16"/>
    </row>
    <row r="101" spans="1:11" ht="15" customHeight="1" x14ac:dyDescent="0.25">
      <c r="A101" s="269"/>
      <c r="B101" s="269"/>
      <c r="C101" s="269"/>
      <c r="D101" s="269"/>
      <c r="E101" s="269"/>
      <c r="F101" s="269"/>
      <c r="G101" s="269"/>
      <c r="H101" s="269"/>
      <c r="I101" s="269"/>
      <c r="J101" s="16"/>
      <c r="K101" s="16"/>
    </row>
    <row r="102" spans="1:11" ht="15" customHeight="1" x14ac:dyDescent="0.25">
      <c r="A102" s="336" t="s">
        <v>131</v>
      </c>
      <c r="B102" s="336"/>
      <c r="C102" s="336"/>
      <c r="D102" s="336"/>
      <c r="E102" s="336"/>
      <c r="F102" s="336"/>
      <c r="G102" s="336"/>
      <c r="H102" s="336"/>
      <c r="I102" s="336"/>
      <c r="J102" s="16"/>
      <c r="K102" s="16"/>
    </row>
    <row r="103" spans="1:11" ht="15" customHeight="1" x14ac:dyDescent="0.25">
      <c r="A103" s="337"/>
      <c r="B103" s="337"/>
      <c r="C103" s="337"/>
      <c r="D103" s="337"/>
      <c r="E103" s="337"/>
      <c r="F103" s="337"/>
      <c r="G103" s="337"/>
      <c r="H103" s="337"/>
      <c r="I103" s="337"/>
      <c r="J103" s="16"/>
      <c r="K103" s="16"/>
    </row>
    <row r="104" spans="1:11" ht="15" customHeight="1" x14ac:dyDescent="0.25">
      <c r="A104" s="43">
        <v>4</v>
      </c>
      <c r="B104" s="128" t="s">
        <v>106</v>
      </c>
      <c r="C104" s="129"/>
      <c r="D104" s="129"/>
      <c r="E104" s="129"/>
      <c r="F104" s="129"/>
      <c r="G104" s="129"/>
      <c r="H104" s="129"/>
      <c r="I104" s="253" t="s">
        <v>56</v>
      </c>
      <c r="J104" s="253"/>
      <c r="K104" s="16"/>
    </row>
    <row r="105" spans="1:11" ht="15" customHeight="1" x14ac:dyDescent="0.25">
      <c r="A105" s="28" t="s">
        <v>119</v>
      </c>
      <c r="B105" s="126" t="s">
        <v>132</v>
      </c>
      <c r="C105" s="127"/>
      <c r="D105" s="127"/>
      <c r="E105" s="127"/>
      <c r="F105" s="127"/>
      <c r="G105" s="127"/>
      <c r="H105" s="127"/>
      <c r="I105" s="255">
        <f>I100</f>
        <v>329.56662390253337</v>
      </c>
      <c r="J105" s="255"/>
      <c r="K105" s="16"/>
    </row>
    <row r="106" spans="1:11" ht="15" customHeight="1" x14ac:dyDescent="0.25">
      <c r="A106" s="63" t="s">
        <v>78</v>
      </c>
      <c r="B106" s="62"/>
      <c r="C106" s="62"/>
      <c r="D106" s="62"/>
      <c r="E106" s="62"/>
      <c r="F106" s="62"/>
      <c r="G106" s="62"/>
      <c r="H106" s="62"/>
      <c r="I106" s="327">
        <f>SUM(I105:J105)</f>
        <v>329.56662390253337</v>
      </c>
      <c r="J106" s="327"/>
      <c r="K106" s="16"/>
    </row>
    <row r="107" spans="1:11" ht="15" customHeight="1" x14ac:dyDescent="0.25">
      <c r="A107" s="339"/>
      <c r="B107" s="339"/>
      <c r="C107" s="339"/>
      <c r="D107" s="339"/>
      <c r="E107" s="339"/>
      <c r="F107" s="339"/>
      <c r="G107" s="339"/>
      <c r="H107" s="339"/>
      <c r="I107" s="339"/>
      <c r="J107" s="16"/>
      <c r="K107" s="16"/>
    </row>
    <row r="108" spans="1:11" ht="15" customHeight="1" x14ac:dyDescent="0.25">
      <c r="A108" s="284" t="s">
        <v>133</v>
      </c>
      <c r="B108" s="285"/>
      <c r="C108" s="285"/>
      <c r="D108" s="285"/>
      <c r="E108" s="285"/>
      <c r="F108" s="285"/>
      <c r="G108" s="285"/>
      <c r="H108" s="285"/>
      <c r="I108" s="286"/>
      <c r="J108" s="16"/>
      <c r="K108" s="16"/>
    </row>
    <row r="109" spans="1:11" ht="15" customHeight="1" x14ac:dyDescent="0.25">
      <c r="A109" s="44">
        <v>5</v>
      </c>
      <c r="B109" s="287" t="s">
        <v>134</v>
      </c>
      <c r="C109" s="287"/>
      <c r="D109" s="287"/>
      <c r="E109" s="287"/>
      <c r="F109" s="287"/>
      <c r="G109" s="287"/>
      <c r="H109" s="278" t="s">
        <v>56</v>
      </c>
      <c r="I109" s="278"/>
      <c r="J109" s="16"/>
      <c r="K109" s="16"/>
    </row>
    <row r="110" spans="1:11" ht="15" customHeight="1" x14ac:dyDescent="0.25">
      <c r="A110" s="28" t="s">
        <v>34</v>
      </c>
      <c r="B110" s="340" t="s">
        <v>135</v>
      </c>
      <c r="C110" s="341"/>
      <c r="D110" s="341"/>
      <c r="E110" s="341"/>
      <c r="F110" s="341"/>
      <c r="G110" s="342"/>
      <c r="H110" s="343">
        <f>Uniformes!J16</f>
        <v>101.43652777777777</v>
      </c>
      <c r="I110" s="343"/>
      <c r="J110" s="16"/>
      <c r="K110" s="16"/>
    </row>
    <row r="111" spans="1:11" ht="15" customHeight="1" x14ac:dyDescent="0.25">
      <c r="A111" s="28" t="s">
        <v>36</v>
      </c>
      <c r="B111" s="345" t="s">
        <v>136</v>
      </c>
      <c r="C111" s="346"/>
      <c r="D111" s="346"/>
      <c r="E111" s="346"/>
      <c r="F111" s="346"/>
      <c r="G111" s="347"/>
      <c r="H111" s="343">
        <f>'Insumos e Equipamentos'!J10</f>
        <v>2.5575688509021846</v>
      </c>
      <c r="I111" s="343"/>
      <c r="J111" s="16"/>
      <c r="K111" s="165"/>
    </row>
    <row r="112" spans="1:11" ht="15" customHeight="1" x14ac:dyDescent="0.25">
      <c r="A112" s="28" t="s">
        <v>39</v>
      </c>
      <c r="B112" s="340" t="s">
        <v>137</v>
      </c>
      <c r="C112" s="341"/>
      <c r="D112" s="341"/>
      <c r="E112" s="341"/>
      <c r="F112" s="341"/>
      <c r="G112" s="342"/>
      <c r="H112" s="343">
        <f>'Insumos e Equipamentos'!H5</f>
        <v>82.107083333333335</v>
      </c>
      <c r="I112" s="343"/>
      <c r="J112" s="16"/>
      <c r="K112" s="16"/>
    </row>
    <row r="113" spans="1:12" ht="15" customHeight="1" x14ac:dyDescent="0.25">
      <c r="A113" s="253" t="s">
        <v>28</v>
      </c>
      <c r="B113" s="253"/>
      <c r="C113" s="253"/>
      <c r="D113" s="253"/>
      <c r="E113" s="253"/>
      <c r="F113" s="253"/>
      <c r="G113" s="253"/>
      <c r="H113" s="353">
        <f>SUM(H110:I112)</f>
        <v>186.1011799620133</v>
      </c>
      <c r="I113" s="353"/>
      <c r="J113" s="16"/>
      <c r="K113" s="16"/>
    </row>
    <row r="114" spans="1:12" ht="15" customHeight="1" x14ac:dyDescent="0.25">
      <c r="A114" s="354"/>
      <c r="B114" s="354"/>
      <c r="C114" s="354"/>
      <c r="D114" s="354"/>
      <c r="E114" s="354"/>
      <c r="F114" s="354"/>
      <c r="G114" s="354"/>
      <c r="H114" s="354"/>
      <c r="I114" s="354"/>
      <c r="J114" s="16"/>
      <c r="K114" s="16"/>
    </row>
    <row r="115" spans="1:12" ht="15" customHeight="1" x14ac:dyDescent="0.25">
      <c r="A115" s="284" t="s">
        <v>138</v>
      </c>
      <c r="B115" s="285"/>
      <c r="C115" s="285"/>
      <c r="D115" s="285"/>
      <c r="E115" s="285"/>
      <c r="F115" s="285"/>
      <c r="G115" s="285"/>
      <c r="H115" s="285"/>
      <c r="I115" s="286"/>
      <c r="J115" s="16"/>
      <c r="K115" s="16"/>
    </row>
    <row r="116" spans="1:12" ht="15" customHeight="1" x14ac:dyDescent="0.25">
      <c r="A116" s="43">
        <v>6</v>
      </c>
      <c r="B116" s="338" t="s">
        <v>139</v>
      </c>
      <c r="C116" s="338"/>
      <c r="D116" s="338"/>
      <c r="E116" s="338"/>
      <c r="F116" s="338"/>
      <c r="G116" s="338"/>
      <c r="H116" s="43" t="s">
        <v>75</v>
      </c>
      <c r="I116" s="43" t="s">
        <v>56</v>
      </c>
      <c r="J116" s="16"/>
      <c r="K116" s="16"/>
    </row>
    <row r="117" spans="1:12" ht="15" customHeight="1" x14ac:dyDescent="0.25">
      <c r="A117" s="28" t="s">
        <v>34</v>
      </c>
      <c r="B117" s="252" t="s">
        <v>140</v>
      </c>
      <c r="C117" s="252"/>
      <c r="D117" s="252"/>
      <c r="E117" s="252"/>
      <c r="F117" s="252"/>
      <c r="G117" s="252"/>
      <c r="H117" s="208">
        <v>0.03</v>
      </c>
      <c r="I117" s="39">
        <f>H117*$H$133</f>
        <v>302.45045685493642</v>
      </c>
      <c r="J117" s="16"/>
      <c r="K117" s="145"/>
      <c r="L117" s="146"/>
    </row>
    <row r="118" spans="1:12" ht="15" customHeight="1" x14ac:dyDescent="0.25">
      <c r="A118" s="28" t="s">
        <v>36</v>
      </c>
      <c r="B118" s="252" t="s">
        <v>141</v>
      </c>
      <c r="C118" s="252"/>
      <c r="D118" s="252"/>
      <c r="E118" s="252"/>
      <c r="F118" s="252"/>
      <c r="G118" s="252"/>
      <c r="H118" s="208">
        <v>6.7900000000000002E-2</v>
      </c>
      <c r="I118" s="39">
        <f>H118*(I117+H133)</f>
        <v>705.08258670212297</v>
      </c>
      <c r="J118" s="16"/>
      <c r="K118" s="16"/>
      <c r="L118" s="146"/>
    </row>
    <row r="119" spans="1:12" ht="15" customHeight="1" x14ac:dyDescent="0.25">
      <c r="A119" s="28" t="s">
        <v>39</v>
      </c>
      <c r="B119" s="252" t="s">
        <v>142</v>
      </c>
      <c r="C119" s="252"/>
      <c r="D119" s="252"/>
      <c r="E119" s="252"/>
      <c r="F119" s="252"/>
      <c r="G119" s="252"/>
      <c r="H119" s="38">
        <f>SUM(H120:H122)</f>
        <v>0.14250000000000002</v>
      </c>
      <c r="I119" s="152">
        <f>((H133+I117+I118)/(1-H119))*H119</f>
        <v>1842.814144335661</v>
      </c>
      <c r="J119" s="16"/>
      <c r="K119" s="165"/>
      <c r="L119" s="146"/>
    </row>
    <row r="120" spans="1:12" ht="15" customHeight="1" x14ac:dyDescent="0.25">
      <c r="A120" s="344" t="s">
        <v>143</v>
      </c>
      <c r="B120" s="344"/>
      <c r="C120" s="351" t="s">
        <v>144</v>
      </c>
      <c r="D120" s="29" t="s">
        <v>145</v>
      </c>
      <c r="E120" s="30"/>
      <c r="F120" s="30"/>
      <c r="G120" s="32"/>
      <c r="H120" s="208">
        <v>1.6500000000000001E-2</v>
      </c>
      <c r="I120" s="39">
        <f>((H133+I117+I118)/(1-H119))*H120</f>
        <v>213.37847987044495</v>
      </c>
      <c r="J120" s="16"/>
      <c r="K120" s="154"/>
      <c r="L120" s="146"/>
    </row>
    <row r="121" spans="1:12" ht="15" customHeight="1" x14ac:dyDescent="0.25">
      <c r="A121" s="344" t="s">
        <v>146</v>
      </c>
      <c r="B121" s="344"/>
      <c r="C121" s="352"/>
      <c r="D121" s="29" t="s">
        <v>147</v>
      </c>
      <c r="E121" s="30"/>
      <c r="F121" s="30"/>
      <c r="G121" s="32"/>
      <c r="H121" s="208">
        <v>7.5999999999999998E-2</v>
      </c>
      <c r="I121" s="144">
        <f>((H133+I117+I118)/(1-H119))*H121</f>
        <v>982.83421031235241</v>
      </c>
      <c r="J121" s="16"/>
      <c r="K121" s="16"/>
      <c r="L121" s="146"/>
    </row>
    <row r="122" spans="1:12" ht="15" customHeight="1" x14ac:dyDescent="0.25">
      <c r="A122" s="344" t="s">
        <v>148</v>
      </c>
      <c r="B122" s="344"/>
      <c r="C122" s="40" t="s">
        <v>149</v>
      </c>
      <c r="D122" s="29" t="s">
        <v>150</v>
      </c>
      <c r="E122" s="30"/>
      <c r="F122" s="30"/>
      <c r="G122" s="32"/>
      <c r="H122" s="38">
        <v>0.05</v>
      </c>
      <c r="I122" s="144">
        <f>((H133+I117+I118)/(1-H119))*H122</f>
        <v>646.60145415286343</v>
      </c>
      <c r="J122" s="16"/>
      <c r="K122" s="16"/>
      <c r="L122" s="146"/>
    </row>
    <row r="123" spans="1:12" ht="15" customHeight="1" x14ac:dyDescent="0.25">
      <c r="A123" s="253" t="s">
        <v>28</v>
      </c>
      <c r="B123" s="253"/>
      <c r="C123" s="253"/>
      <c r="D123" s="253"/>
      <c r="E123" s="253"/>
      <c r="F123" s="253"/>
      <c r="G123" s="253"/>
      <c r="H123" s="42">
        <f>H119+H118+H117</f>
        <v>0.24040000000000003</v>
      </c>
      <c r="I123" s="41">
        <f>SUM(I117:I119)</f>
        <v>2850.3471878927203</v>
      </c>
      <c r="J123" s="16"/>
      <c r="K123" s="16"/>
    </row>
    <row r="124" spans="1:12" ht="15" customHeight="1" x14ac:dyDescent="0.25">
      <c r="A124" s="356"/>
      <c r="B124" s="356"/>
      <c r="C124" s="356"/>
      <c r="D124" s="356"/>
      <c r="E124" s="356"/>
      <c r="F124" s="356"/>
      <c r="G124" s="356"/>
      <c r="H124" s="356"/>
      <c r="I124" s="356"/>
      <c r="J124" s="16"/>
      <c r="K124" s="16"/>
    </row>
    <row r="125" spans="1:12" ht="15" customHeight="1" x14ac:dyDescent="0.25">
      <c r="A125" s="254" t="s">
        <v>151</v>
      </c>
      <c r="B125" s="254"/>
      <c r="C125" s="254"/>
      <c r="D125" s="254"/>
      <c r="E125" s="254"/>
      <c r="F125" s="254"/>
      <c r="G125" s="254"/>
      <c r="H125" s="254"/>
      <c r="I125" s="254"/>
      <c r="J125" s="16"/>
      <c r="K125" s="16"/>
    </row>
    <row r="126" spans="1:12" ht="15" customHeight="1" x14ac:dyDescent="0.25">
      <c r="A126" s="357"/>
      <c r="B126" s="357"/>
      <c r="C126" s="357"/>
      <c r="D126" s="357"/>
      <c r="E126" s="357"/>
      <c r="F126" s="357"/>
      <c r="G126" s="357"/>
      <c r="H126" s="357"/>
      <c r="I126" s="357"/>
      <c r="J126" s="16"/>
      <c r="K126" s="16"/>
    </row>
    <row r="127" spans="1:12" ht="15" customHeight="1" x14ac:dyDescent="0.25">
      <c r="A127" s="253" t="s">
        <v>152</v>
      </c>
      <c r="B127" s="253"/>
      <c r="C127" s="253"/>
      <c r="D127" s="253"/>
      <c r="E127" s="253"/>
      <c r="F127" s="253"/>
      <c r="G127" s="253"/>
      <c r="H127" s="253" t="s">
        <v>56</v>
      </c>
      <c r="I127" s="253"/>
      <c r="J127" s="16"/>
      <c r="K127" s="16"/>
    </row>
    <row r="128" spans="1:12" ht="15" customHeight="1" x14ac:dyDescent="0.25">
      <c r="A128" s="28" t="s">
        <v>34</v>
      </c>
      <c r="B128" s="252" t="s">
        <v>153</v>
      </c>
      <c r="C128" s="252"/>
      <c r="D128" s="252"/>
      <c r="E128" s="252"/>
      <c r="F128" s="252"/>
      <c r="G128" s="252"/>
      <c r="H128" s="255">
        <f>H34</f>
        <v>5342.8440000000001</v>
      </c>
      <c r="I128" s="255"/>
      <c r="J128" s="16"/>
      <c r="K128" s="16"/>
    </row>
    <row r="129" spans="1:11" ht="15" customHeight="1" x14ac:dyDescent="0.25">
      <c r="A129" s="28" t="s">
        <v>36</v>
      </c>
      <c r="B129" s="252" t="s">
        <v>154</v>
      </c>
      <c r="C129" s="252"/>
      <c r="D129" s="252"/>
      <c r="E129" s="252"/>
      <c r="F129" s="252"/>
      <c r="G129" s="252"/>
      <c r="H129" s="255">
        <f>H72</f>
        <v>3872.8130959999994</v>
      </c>
      <c r="I129" s="255"/>
      <c r="J129" s="16"/>
      <c r="K129" s="16"/>
    </row>
    <row r="130" spans="1:11" ht="15" customHeight="1" x14ac:dyDescent="0.25">
      <c r="A130" s="28" t="s">
        <v>39</v>
      </c>
      <c r="B130" s="252" t="s">
        <v>155</v>
      </c>
      <c r="C130" s="252"/>
      <c r="D130" s="252"/>
      <c r="E130" s="252"/>
      <c r="F130" s="252"/>
      <c r="G130" s="252"/>
      <c r="H130" s="255">
        <f>H82</f>
        <v>350.35699529999999</v>
      </c>
      <c r="I130" s="255"/>
      <c r="J130" s="16"/>
      <c r="K130" s="145"/>
    </row>
    <row r="131" spans="1:11" ht="15" customHeight="1" x14ac:dyDescent="0.25">
      <c r="A131" s="28" t="s">
        <v>41</v>
      </c>
      <c r="B131" s="252" t="s">
        <v>156</v>
      </c>
      <c r="C131" s="252"/>
      <c r="D131" s="252"/>
      <c r="E131" s="252"/>
      <c r="F131" s="252"/>
      <c r="G131" s="252"/>
      <c r="H131" s="255">
        <f>I106</f>
        <v>329.56662390253337</v>
      </c>
      <c r="I131" s="255"/>
      <c r="J131" s="16"/>
      <c r="K131" s="16"/>
    </row>
    <row r="132" spans="1:11" ht="15" customHeight="1" x14ac:dyDescent="0.25">
      <c r="A132" s="28" t="s">
        <v>64</v>
      </c>
      <c r="B132" s="252" t="s">
        <v>157</v>
      </c>
      <c r="C132" s="252"/>
      <c r="D132" s="252"/>
      <c r="E132" s="252"/>
      <c r="F132" s="252"/>
      <c r="G132" s="252"/>
      <c r="H132" s="255">
        <f>H113</f>
        <v>186.1011799620133</v>
      </c>
      <c r="I132" s="255"/>
      <c r="J132" s="16"/>
      <c r="K132" s="16"/>
    </row>
    <row r="133" spans="1:11" ht="15" customHeight="1" x14ac:dyDescent="0.25">
      <c r="A133" s="253" t="s">
        <v>158</v>
      </c>
      <c r="B133" s="253"/>
      <c r="C133" s="253"/>
      <c r="D133" s="253"/>
      <c r="E133" s="253"/>
      <c r="F133" s="253"/>
      <c r="G133" s="253"/>
      <c r="H133" s="353">
        <f>SUM(H128:H132)</f>
        <v>10081.681895164547</v>
      </c>
      <c r="I133" s="353"/>
      <c r="J133" s="16"/>
      <c r="K133" s="16"/>
    </row>
    <row r="134" spans="1:11" ht="15" customHeight="1" x14ac:dyDescent="0.25">
      <c r="A134" s="28" t="s">
        <v>66</v>
      </c>
      <c r="B134" s="252" t="s">
        <v>159</v>
      </c>
      <c r="C134" s="252"/>
      <c r="D134" s="252"/>
      <c r="E134" s="252"/>
      <c r="F134" s="252"/>
      <c r="G134" s="252"/>
      <c r="H134" s="255">
        <f>I123</f>
        <v>2850.3471878927203</v>
      </c>
      <c r="I134" s="255"/>
      <c r="J134" s="16"/>
      <c r="K134" s="16"/>
    </row>
    <row r="135" spans="1:11" ht="15" customHeight="1" x14ac:dyDescent="0.25">
      <c r="A135" s="253" t="s">
        <v>160</v>
      </c>
      <c r="B135" s="253"/>
      <c r="C135" s="253"/>
      <c r="D135" s="253"/>
      <c r="E135" s="253"/>
      <c r="F135" s="253"/>
      <c r="G135" s="253"/>
      <c r="H135" s="251">
        <f>(H133+H134)</f>
        <v>12932.029083057267</v>
      </c>
      <c r="I135" s="251"/>
      <c r="J135" s="16"/>
      <c r="K135" s="165"/>
    </row>
    <row r="136" spans="1:11" ht="12.75" customHeight="1" x14ac:dyDescent="0.25">
      <c r="A136" s="356"/>
      <c r="B136" s="356"/>
      <c r="C136" s="356"/>
      <c r="D136" s="356"/>
      <c r="E136" s="356"/>
      <c r="F136" s="356"/>
      <c r="G136" s="356"/>
      <c r="H136" s="356"/>
      <c r="I136" s="356"/>
      <c r="J136" s="16"/>
      <c r="K136" s="16"/>
    </row>
    <row r="137" spans="1:11" ht="15" hidden="1" customHeight="1" x14ac:dyDescent="0.25"/>
    <row r="138" spans="1:11" ht="15" hidden="1" customHeight="1" x14ac:dyDescent="0.25"/>
    <row r="139" spans="1:11" ht="15" hidden="1" customHeight="1" x14ac:dyDescent="0.25">
      <c r="B139" s="13" t="s">
        <v>161</v>
      </c>
      <c r="C139" s="12">
        <v>4.1999999999999997E-3</v>
      </c>
    </row>
    <row r="140" spans="1:11" ht="15" hidden="1" customHeight="1" x14ac:dyDescent="0.25">
      <c r="B140" s="13" t="s">
        <v>141</v>
      </c>
      <c r="C140" s="12">
        <v>4.0000000000000001E-3</v>
      </c>
    </row>
    <row r="141" spans="1:11" ht="15" hidden="1" customHeight="1" x14ac:dyDescent="0.25">
      <c r="B141" s="11"/>
      <c r="C141" s="10">
        <f>SUM(C139:C140)</f>
        <v>8.199999999999999E-3</v>
      </c>
    </row>
    <row r="142" spans="1:11" ht="15" hidden="1" customHeight="1" x14ac:dyDescent="0.25"/>
    <row r="143" spans="1:11" ht="15" hidden="1" customHeight="1" x14ac:dyDescent="0.25">
      <c r="C143" s="9" t="e">
        <v>#REF!</v>
      </c>
    </row>
    <row r="144" spans="1:11" ht="14.25" customHeight="1" x14ac:dyDescent="0.25"/>
    <row r="145" spans="1:11" ht="15" customHeight="1" x14ac:dyDescent="0.25">
      <c r="K145" s="50"/>
    </row>
    <row r="146" spans="1:11" ht="15" customHeight="1" x14ac:dyDescent="0.25">
      <c r="A146" s="254" t="s">
        <v>162</v>
      </c>
      <c r="B146" s="254"/>
      <c r="C146" s="254"/>
      <c r="D146" s="254"/>
      <c r="E146" s="254"/>
      <c r="F146" s="254"/>
      <c r="G146" s="254"/>
      <c r="H146" s="254"/>
      <c r="I146" s="254"/>
    </row>
    <row r="147" spans="1:11" ht="15" customHeight="1" x14ac:dyDescent="0.25">
      <c r="A147" s="130"/>
      <c r="B147" s="130"/>
      <c r="C147" s="130"/>
      <c r="D147" s="130"/>
      <c r="E147" s="130"/>
      <c r="F147" s="130"/>
      <c r="G147" s="130"/>
      <c r="H147" s="130"/>
      <c r="I147" s="130"/>
    </row>
    <row r="148" spans="1:11" ht="15" customHeight="1" x14ac:dyDescent="0.25">
      <c r="A148" s="253" t="s">
        <v>163</v>
      </c>
      <c r="B148" s="253"/>
      <c r="C148" s="253"/>
      <c r="D148" s="253"/>
      <c r="E148" s="253"/>
      <c r="F148" s="253"/>
      <c r="G148" s="253"/>
      <c r="H148" s="253" t="s">
        <v>56</v>
      </c>
      <c r="I148" s="253"/>
      <c r="J148" s="16"/>
      <c r="K148" s="16"/>
    </row>
    <row r="149" spans="1:11" ht="15" customHeight="1" x14ac:dyDescent="0.25">
      <c r="A149" s="28" t="s">
        <v>34</v>
      </c>
      <c r="B149" s="252" t="s">
        <v>164</v>
      </c>
      <c r="C149" s="252"/>
      <c r="D149" s="252"/>
      <c r="E149" s="252"/>
      <c r="F149" s="252"/>
      <c r="G149" s="252"/>
      <c r="H149" s="255">
        <f>I39</f>
        <v>445.23699999999997</v>
      </c>
      <c r="I149" s="255"/>
      <c r="J149" s="16"/>
      <c r="K149" s="16"/>
    </row>
    <row r="150" spans="1:11" ht="15" customHeight="1" x14ac:dyDescent="0.25">
      <c r="A150" s="28" t="s">
        <v>36</v>
      </c>
      <c r="B150" s="252" t="s">
        <v>223</v>
      </c>
      <c r="C150" s="252"/>
      <c r="D150" s="252"/>
      <c r="E150" s="252"/>
      <c r="F150" s="252"/>
      <c r="G150" s="252"/>
      <c r="H150" s="255">
        <f>I40</f>
        <v>593.64933333333329</v>
      </c>
      <c r="I150" s="255"/>
      <c r="J150" s="16"/>
      <c r="K150" s="16"/>
    </row>
    <row r="151" spans="1:11" ht="15" customHeight="1" x14ac:dyDescent="0.25">
      <c r="A151" s="28" t="s">
        <v>39</v>
      </c>
      <c r="B151" s="252" t="s">
        <v>165</v>
      </c>
      <c r="C151" s="252"/>
      <c r="D151" s="252"/>
      <c r="E151" s="252"/>
      <c r="F151" s="252"/>
      <c r="G151" s="252"/>
      <c r="H151" s="255">
        <f>H82</f>
        <v>350.35699529999999</v>
      </c>
      <c r="I151" s="255"/>
      <c r="J151" s="16"/>
      <c r="K151" s="165"/>
    </row>
    <row r="152" spans="1:11" ht="15" customHeight="1" x14ac:dyDescent="0.25">
      <c r="A152" s="28" t="s">
        <v>41</v>
      </c>
      <c r="B152" s="252" t="s">
        <v>217</v>
      </c>
      <c r="C152" s="252"/>
      <c r="D152" s="252"/>
      <c r="E152" s="252"/>
      <c r="F152" s="252"/>
      <c r="G152" s="252"/>
      <c r="H152" s="255">
        <f>I100</f>
        <v>329.56662390253337</v>
      </c>
      <c r="I152" s="255"/>
      <c r="J152" s="16"/>
      <c r="K152" s="165"/>
    </row>
    <row r="153" spans="1:11" ht="15" customHeight="1" x14ac:dyDescent="0.25">
      <c r="A153" s="253" t="s">
        <v>166</v>
      </c>
      <c r="B153" s="253"/>
      <c r="C153" s="253"/>
      <c r="D153" s="253"/>
      <c r="E153" s="253"/>
      <c r="F153" s="253"/>
      <c r="G153" s="253"/>
      <c r="H153" s="251">
        <f>SUM(H149:I152)</f>
        <v>1718.8099525358668</v>
      </c>
      <c r="I153" s="251"/>
      <c r="J153" s="16"/>
      <c r="K153" s="16"/>
    </row>
  </sheetData>
  <mergeCells count="175">
    <mergeCell ref="J76:J81"/>
    <mergeCell ref="J88:J92"/>
    <mergeCell ref="A136:I136"/>
    <mergeCell ref="B134:G134"/>
    <mergeCell ref="H134:I134"/>
    <mergeCell ref="A135:G135"/>
    <mergeCell ref="H135:I135"/>
    <mergeCell ref="B132:G132"/>
    <mergeCell ref="H132:I132"/>
    <mergeCell ref="A133:G133"/>
    <mergeCell ref="H133:I133"/>
    <mergeCell ref="B130:G130"/>
    <mergeCell ref="H130:I130"/>
    <mergeCell ref="B131:G131"/>
    <mergeCell ref="H131:I131"/>
    <mergeCell ref="H127:I127"/>
    <mergeCell ref="B128:G128"/>
    <mergeCell ref="H128:I128"/>
    <mergeCell ref="B129:G129"/>
    <mergeCell ref="H129:I129"/>
    <mergeCell ref="A124:I124"/>
    <mergeCell ref="A125:I125"/>
    <mergeCell ref="A126:I126"/>
    <mergeCell ref="A127:G127"/>
    <mergeCell ref="B118:G118"/>
    <mergeCell ref="B119:G119"/>
    <mergeCell ref="A120:B120"/>
    <mergeCell ref="C120:C121"/>
    <mergeCell ref="A121:B121"/>
    <mergeCell ref="A113:G113"/>
    <mergeCell ref="H113:I113"/>
    <mergeCell ref="A114:I114"/>
    <mergeCell ref="A115:I115"/>
    <mergeCell ref="B116:G116"/>
    <mergeCell ref="B112:G112"/>
    <mergeCell ref="H112:I112"/>
    <mergeCell ref="A122:B122"/>
    <mergeCell ref="A123:G123"/>
    <mergeCell ref="A84:I84"/>
    <mergeCell ref="A85:I85"/>
    <mergeCell ref="I104:J104"/>
    <mergeCell ref="I105:J105"/>
    <mergeCell ref="I106:J106"/>
    <mergeCell ref="A101:I101"/>
    <mergeCell ref="A102:I102"/>
    <mergeCell ref="A103:I103"/>
    <mergeCell ref="B111:G111"/>
    <mergeCell ref="H111:I111"/>
    <mergeCell ref="A107:I107"/>
    <mergeCell ref="A108:I108"/>
    <mergeCell ref="B109:G109"/>
    <mergeCell ref="H109:I109"/>
    <mergeCell ref="B110:G110"/>
    <mergeCell ref="H110:I110"/>
    <mergeCell ref="B97:G97"/>
    <mergeCell ref="A100:G100"/>
    <mergeCell ref="B86:G86"/>
    <mergeCell ref="B117:G117"/>
    <mergeCell ref="B70:G70"/>
    <mergeCell ref="H70:I70"/>
    <mergeCell ref="A65:I65"/>
    <mergeCell ref="A66:I66"/>
    <mergeCell ref="A67:I67"/>
    <mergeCell ref="B68:G68"/>
    <mergeCell ref="H68:I68"/>
    <mergeCell ref="H82:I82"/>
    <mergeCell ref="A83:I83"/>
    <mergeCell ref="A73:I73"/>
    <mergeCell ref="A74:I74"/>
    <mergeCell ref="B71:G71"/>
    <mergeCell ref="H71:I71"/>
    <mergeCell ref="A72:G72"/>
    <mergeCell ref="H72:I72"/>
    <mergeCell ref="A64:G64"/>
    <mergeCell ref="H64:I64"/>
    <mergeCell ref="A59:A60"/>
    <mergeCell ref="B59:C60"/>
    <mergeCell ref="H59:I60"/>
    <mergeCell ref="B61:G61"/>
    <mergeCell ref="H61:I61"/>
    <mergeCell ref="B69:G69"/>
    <mergeCell ref="H69:I69"/>
    <mergeCell ref="B56:G56"/>
    <mergeCell ref="H56:I56"/>
    <mergeCell ref="A57:A58"/>
    <mergeCell ref="B57:B58"/>
    <mergeCell ref="H57:I57"/>
    <mergeCell ref="H58:I58"/>
    <mergeCell ref="B62:G62"/>
    <mergeCell ref="H62:I62"/>
    <mergeCell ref="H63:I63"/>
    <mergeCell ref="B50:G50"/>
    <mergeCell ref="B51:G51"/>
    <mergeCell ref="B52:G52"/>
    <mergeCell ref="A53:G53"/>
    <mergeCell ref="A54:I54"/>
    <mergeCell ref="A55:I55"/>
    <mergeCell ref="B44:G44"/>
    <mergeCell ref="B45:G45"/>
    <mergeCell ref="B46:G46"/>
    <mergeCell ref="B47:G47"/>
    <mergeCell ref="B48:G48"/>
    <mergeCell ref="B49:G49"/>
    <mergeCell ref="B38:G38"/>
    <mergeCell ref="B39:G39"/>
    <mergeCell ref="B40:G40"/>
    <mergeCell ref="A42:I42"/>
    <mergeCell ref="A43:I43"/>
    <mergeCell ref="A34:G34"/>
    <mergeCell ref="A35:I35"/>
    <mergeCell ref="A36:I36"/>
    <mergeCell ref="A37:I37"/>
    <mergeCell ref="H34:I34"/>
    <mergeCell ref="B27:G27"/>
    <mergeCell ref="F29:G29"/>
    <mergeCell ref="B23:G23"/>
    <mergeCell ref="H23:I23"/>
    <mergeCell ref="A24:I24"/>
    <mergeCell ref="A25:I25"/>
    <mergeCell ref="B26:G26"/>
    <mergeCell ref="B32:G32"/>
    <mergeCell ref="B33:G33"/>
    <mergeCell ref="B30:G30"/>
    <mergeCell ref="B31:G31"/>
    <mergeCell ref="H26:I26"/>
    <mergeCell ref="H29:I29"/>
    <mergeCell ref="H28:I28"/>
    <mergeCell ref="H27:I27"/>
    <mergeCell ref="H31:I31"/>
    <mergeCell ref="H30:I30"/>
    <mergeCell ref="H33:I33"/>
    <mergeCell ref="H32:I32"/>
    <mergeCell ref="H21:I21"/>
    <mergeCell ref="B22:G22"/>
    <mergeCell ref="H22:I22"/>
    <mergeCell ref="C15:I15"/>
    <mergeCell ref="A16:I16"/>
    <mergeCell ref="A17:I17"/>
    <mergeCell ref="A18:I18"/>
    <mergeCell ref="B19:G19"/>
    <mergeCell ref="H19:I19"/>
    <mergeCell ref="B21:G21"/>
    <mergeCell ref="A1:I1"/>
    <mergeCell ref="A2:I2"/>
    <mergeCell ref="C3:I3"/>
    <mergeCell ref="C4:D4"/>
    <mergeCell ref="A6:I6"/>
    <mergeCell ref="A7:I7"/>
    <mergeCell ref="G11:I11"/>
    <mergeCell ref="A12:I12"/>
    <mergeCell ref="B13:G13"/>
    <mergeCell ref="H13:I13"/>
    <mergeCell ref="B14:G14"/>
    <mergeCell ref="H14:I14"/>
    <mergeCell ref="B8:F8"/>
    <mergeCell ref="G8:I8"/>
    <mergeCell ref="B9:F9"/>
    <mergeCell ref="G9:I9"/>
    <mergeCell ref="B10:F10"/>
    <mergeCell ref="G10:I10"/>
    <mergeCell ref="B20:G20"/>
    <mergeCell ref="H20:I20"/>
    <mergeCell ref="H153:I153"/>
    <mergeCell ref="B152:G152"/>
    <mergeCell ref="A153:G153"/>
    <mergeCell ref="A146:I146"/>
    <mergeCell ref="H148:I148"/>
    <mergeCell ref="B149:G149"/>
    <mergeCell ref="H149:I149"/>
    <mergeCell ref="B150:G150"/>
    <mergeCell ref="H150:I150"/>
    <mergeCell ref="B151:G151"/>
    <mergeCell ref="H151:I151"/>
    <mergeCell ref="H152:I152"/>
    <mergeCell ref="A148:G148"/>
  </mergeCells>
  <dataValidations disablePrompts="1" count="1">
    <dataValidation allowBlank="1" sqref="A1 A125" xr:uid="{DC1B0AA0-B6A5-430D-8504-E7653CA6C19D}"/>
  </dataValidations>
  <printOptions horizontalCentered="1"/>
  <pageMargins left="7.874015748031496E-2" right="7.874015748031496E-2" top="1.7716535433070868" bottom="1.3779527559055118" header="0.31496062992125984" footer="0.31496062992125984"/>
  <pageSetup paperSize="9" scale="83" orientation="portrait" r:id="rId1"/>
  <rowBreaks count="2" manualBreakCount="2">
    <brk id="53" max="8" man="1"/>
    <brk id="113" max="8" man="1"/>
  </rowBreaks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F49EAB-3E7B-4BC6-9DE6-4B4E11B144C5}">
  <sheetPr>
    <tabColor theme="8" tint="0.39997558519241921"/>
  </sheetPr>
  <dimension ref="A1:P152"/>
  <sheetViews>
    <sheetView showGridLines="0" topLeftCell="A91" zoomScaleNormal="100" zoomScaleSheetLayoutView="100" workbookViewId="0">
      <selection activeCell="H111" sqref="H111:I112"/>
    </sheetView>
  </sheetViews>
  <sheetFormatPr defaultColWidth="9.140625" defaultRowHeight="15" customHeight="1" x14ac:dyDescent="0.25"/>
  <cols>
    <col min="1" max="1" width="3.140625" style="8" customWidth="1"/>
    <col min="2" max="2" width="16.5703125" style="7" customWidth="1"/>
    <col min="3" max="3" width="17.85546875" style="7" customWidth="1"/>
    <col min="4" max="4" width="11.85546875" style="7" customWidth="1"/>
    <col min="5" max="5" width="12.85546875" style="7" bestFit="1" customWidth="1"/>
    <col min="6" max="6" width="12.140625" style="7" bestFit="1" customWidth="1"/>
    <col min="7" max="7" width="14.42578125" style="7" bestFit="1" customWidth="1"/>
    <col min="8" max="8" width="10.28515625" style="7" customWidth="1"/>
    <col min="9" max="9" width="13.28515625" style="7" customWidth="1"/>
    <col min="10" max="10" width="1.42578125" style="6" customWidth="1"/>
    <col min="11" max="11" width="12.7109375" style="6" bestFit="1" customWidth="1"/>
    <col min="12" max="12" width="10" style="6" bestFit="1" customWidth="1"/>
    <col min="13" max="13" width="10.5703125" style="6" bestFit="1" customWidth="1"/>
    <col min="14" max="15" width="9.140625" style="6"/>
    <col min="16" max="16" width="10" style="6" bestFit="1" customWidth="1"/>
    <col min="17" max="16384" width="9.140625" style="6"/>
  </cols>
  <sheetData>
    <row r="1" spans="1:10" ht="15" customHeight="1" x14ac:dyDescent="0.25">
      <c r="A1" s="268" t="s">
        <v>29</v>
      </c>
      <c r="B1" s="268"/>
      <c r="C1" s="268"/>
      <c r="D1" s="268"/>
      <c r="E1" s="268"/>
      <c r="F1" s="268"/>
      <c r="G1" s="268"/>
      <c r="H1" s="268"/>
      <c r="I1" s="268"/>
      <c r="J1" s="16"/>
    </row>
    <row r="2" spans="1:10" ht="15" customHeight="1" x14ac:dyDescent="0.25">
      <c r="A2" s="269"/>
      <c r="B2" s="269"/>
      <c r="C2" s="269"/>
      <c r="D2" s="269"/>
      <c r="E2" s="269"/>
      <c r="F2" s="269"/>
      <c r="G2" s="269"/>
      <c r="H2" s="269"/>
      <c r="I2" s="269"/>
      <c r="J2" s="16"/>
    </row>
    <row r="3" spans="1:10" ht="15" customHeight="1" x14ac:dyDescent="0.25">
      <c r="A3" s="19"/>
      <c r="B3" s="20" t="s">
        <v>30</v>
      </c>
      <c r="C3" s="270"/>
      <c r="D3" s="270"/>
      <c r="E3" s="270"/>
      <c r="F3" s="270"/>
      <c r="G3" s="270"/>
      <c r="H3" s="270"/>
      <c r="I3" s="270"/>
      <c r="J3" s="16"/>
    </row>
    <row r="4" spans="1:10" ht="15" customHeight="1" x14ac:dyDescent="0.25">
      <c r="A4" s="19"/>
      <c r="B4" s="21" t="s">
        <v>31</v>
      </c>
      <c r="C4" s="271"/>
      <c r="D4" s="271"/>
      <c r="E4" s="21"/>
      <c r="F4" s="21"/>
      <c r="G4" s="21"/>
      <c r="H4" s="21"/>
      <c r="I4" s="21"/>
      <c r="J4" s="16"/>
    </row>
    <row r="5" spans="1:10" ht="15" customHeight="1" x14ac:dyDescent="0.25">
      <c r="A5" s="19"/>
      <c r="B5" s="20" t="s">
        <v>32</v>
      </c>
      <c r="C5" s="22"/>
      <c r="D5" s="21"/>
      <c r="E5" s="21"/>
      <c r="F5" s="21"/>
      <c r="G5" s="21"/>
      <c r="H5" s="21"/>
      <c r="I5" s="21"/>
      <c r="J5" s="16"/>
    </row>
    <row r="6" spans="1:10" ht="4.5" customHeight="1" x14ac:dyDescent="0.25">
      <c r="A6" s="269"/>
      <c r="B6" s="269"/>
      <c r="C6" s="269"/>
      <c r="D6" s="269"/>
      <c r="E6" s="269"/>
      <c r="F6" s="269"/>
      <c r="G6" s="269"/>
      <c r="H6" s="269"/>
      <c r="I6" s="269"/>
      <c r="J6" s="16"/>
    </row>
    <row r="7" spans="1:10" ht="15" customHeight="1" x14ac:dyDescent="0.25">
      <c r="A7" s="272" t="s">
        <v>33</v>
      </c>
      <c r="B7" s="272"/>
      <c r="C7" s="272"/>
      <c r="D7" s="272"/>
      <c r="E7" s="272"/>
      <c r="F7" s="272"/>
      <c r="G7" s="272"/>
      <c r="H7" s="272"/>
      <c r="I7" s="272"/>
      <c r="J7" s="16"/>
    </row>
    <row r="8" spans="1:10" ht="15" customHeight="1" x14ac:dyDescent="0.25">
      <c r="A8" s="23" t="s">
        <v>34</v>
      </c>
      <c r="B8" s="256" t="s">
        <v>35</v>
      </c>
      <c r="C8" s="256"/>
      <c r="D8" s="256"/>
      <c r="E8" s="256"/>
      <c r="F8" s="256"/>
      <c r="G8" s="258"/>
      <c r="H8" s="259"/>
      <c r="I8" s="259"/>
      <c r="J8" s="16"/>
    </row>
    <row r="9" spans="1:10" ht="15" customHeight="1" x14ac:dyDescent="0.25">
      <c r="A9" s="23" t="s">
        <v>36</v>
      </c>
      <c r="B9" s="256" t="s">
        <v>37</v>
      </c>
      <c r="C9" s="256"/>
      <c r="D9" s="256"/>
      <c r="E9" s="256"/>
      <c r="F9" s="256"/>
      <c r="G9" s="260" t="s">
        <v>38</v>
      </c>
      <c r="H9" s="261"/>
      <c r="I9" s="262"/>
      <c r="J9" s="16"/>
    </row>
    <row r="10" spans="1:10" ht="15" customHeight="1" x14ac:dyDescent="0.25">
      <c r="A10" s="24" t="s">
        <v>39</v>
      </c>
      <c r="B10" s="263" t="s">
        <v>40</v>
      </c>
      <c r="C10" s="264"/>
      <c r="D10" s="264"/>
      <c r="E10" s="264"/>
      <c r="F10" s="264"/>
      <c r="G10" s="259"/>
      <c r="H10" s="259"/>
      <c r="I10" s="259"/>
      <c r="J10" s="16"/>
    </row>
    <row r="11" spans="1:10" ht="15" customHeight="1" x14ac:dyDescent="0.25">
      <c r="A11" s="23" t="s">
        <v>41</v>
      </c>
      <c r="B11" s="25" t="s">
        <v>42</v>
      </c>
      <c r="C11" s="26"/>
      <c r="D11" s="26"/>
      <c r="E11" s="26"/>
      <c r="F11" s="26"/>
      <c r="G11" s="259">
        <v>30</v>
      </c>
      <c r="H11" s="259"/>
      <c r="I11" s="259"/>
      <c r="J11" s="16"/>
    </row>
    <row r="12" spans="1:10" ht="15" customHeight="1" x14ac:dyDescent="0.25">
      <c r="A12" s="272" t="s">
        <v>43</v>
      </c>
      <c r="B12" s="272"/>
      <c r="C12" s="272"/>
      <c r="D12" s="272"/>
      <c r="E12" s="272"/>
      <c r="F12" s="272"/>
      <c r="G12" s="272"/>
      <c r="H12" s="272"/>
      <c r="I12" s="272"/>
      <c r="J12" s="16"/>
    </row>
    <row r="13" spans="1:10" ht="15" customHeight="1" x14ac:dyDescent="0.25">
      <c r="A13" s="23">
        <v>1</v>
      </c>
      <c r="B13" s="256" t="s">
        <v>44</v>
      </c>
      <c r="C13" s="256"/>
      <c r="D13" s="256"/>
      <c r="E13" s="256"/>
      <c r="F13" s="256"/>
      <c r="G13" s="256"/>
      <c r="H13" s="259" t="s">
        <v>6</v>
      </c>
      <c r="I13" s="259"/>
      <c r="J13" s="16"/>
    </row>
    <row r="14" spans="1:10" ht="15" customHeight="1" x14ac:dyDescent="0.25">
      <c r="A14" s="23">
        <v>2</v>
      </c>
      <c r="B14" s="256" t="s">
        <v>45</v>
      </c>
      <c r="C14" s="256"/>
      <c r="D14" s="256"/>
      <c r="E14" s="256"/>
      <c r="F14" s="256"/>
      <c r="G14" s="256"/>
      <c r="H14" s="257">
        <v>1</v>
      </c>
      <c r="I14" s="257"/>
      <c r="J14" s="16"/>
    </row>
    <row r="15" spans="1:10" ht="15" customHeight="1" x14ac:dyDescent="0.25">
      <c r="A15" s="23">
        <v>3</v>
      </c>
      <c r="B15" s="25" t="s">
        <v>46</v>
      </c>
      <c r="C15" s="277" t="s">
        <v>13</v>
      </c>
      <c r="D15" s="277"/>
      <c r="E15" s="277"/>
      <c r="F15" s="277"/>
      <c r="G15" s="277"/>
      <c r="H15" s="277"/>
      <c r="I15" s="277"/>
      <c r="J15" s="16"/>
    </row>
    <row r="16" spans="1:10" ht="15" customHeight="1" x14ac:dyDescent="0.25">
      <c r="A16" s="269"/>
      <c r="B16" s="269"/>
      <c r="C16" s="269"/>
      <c r="D16" s="269"/>
      <c r="E16" s="269"/>
      <c r="F16" s="269"/>
      <c r="G16" s="269"/>
      <c r="H16" s="269"/>
      <c r="I16" s="269"/>
      <c r="J16" s="16"/>
    </row>
    <row r="17" spans="1:13" ht="15" customHeight="1" x14ac:dyDescent="0.25">
      <c r="A17" s="272" t="s">
        <v>47</v>
      </c>
      <c r="B17" s="272"/>
      <c r="C17" s="272"/>
      <c r="D17" s="272"/>
      <c r="E17" s="272"/>
      <c r="F17" s="272"/>
      <c r="G17" s="272"/>
      <c r="H17" s="272"/>
      <c r="I17" s="272"/>
      <c r="J17" s="16"/>
    </row>
    <row r="18" spans="1:13" ht="15" customHeight="1" x14ac:dyDescent="0.25">
      <c r="A18" s="278" t="s">
        <v>48</v>
      </c>
      <c r="B18" s="278"/>
      <c r="C18" s="278"/>
      <c r="D18" s="278"/>
      <c r="E18" s="278"/>
      <c r="F18" s="278"/>
      <c r="G18" s="278"/>
      <c r="H18" s="278"/>
      <c r="I18" s="278"/>
      <c r="J18" s="16"/>
    </row>
    <row r="19" spans="1:13" x14ac:dyDescent="0.25">
      <c r="A19" s="27">
        <v>1</v>
      </c>
      <c r="B19" s="265" t="s">
        <v>49</v>
      </c>
      <c r="C19" s="265"/>
      <c r="D19" s="265"/>
      <c r="E19" s="265"/>
      <c r="F19" s="265"/>
      <c r="G19" s="265"/>
      <c r="H19" s="275"/>
      <c r="I19" s="276"/>
      <c r="J19" s="16"/>
    </row>
    <row r="20" spans="1:13" ht="15" customHeight="1" x14ac:dyDescent="0.25">
      <c r="A20" s="27">
        <v>2</v>
      </c>
      <c r="B20" s="265" t="s">
        <v>50</v>
      </c>
      <c r="C20" s="265"/>
      <c r="D20" s="265"/>
      <c r="E20" s="265"/>
      <c r="F20" s="265"/>
      <c r="G20" s="265"/>
      <c r="H20" s="266"/>
      <c r="I20" s="267"/>
      <c r="J20" s="16"/>
    </row>
    <row r="21" spans="1:13" ht="15" customHeight="1" x14ac:dyDescent="0.25">
      <c r="A21" s="27">
        <v>3</v>
      </c>
      <c r="B21" s="265" t="s">
        <v>51</v>
      </c>
      <c r="C21" s="265"/>
      <c r="D21" s="265"/>
      <c r="E21" s="265"/>
      <c r="F21" s="265"/>
      <c r="G21" s="265"/>
      <c r="H21" s="273">
        <v>2485.9</v>
      </c>
      <c r="I21" s="274"/>
      <c r="J21" s="16"/>
    </row>
    <row r="22" spans="1:13" x14ac:dyDescent="0.25">
      <c r="A22" s="27">
        <v>4</v>
      </c>
      <c r="B22" s="265" t="s">
        <v>52</v>
      </c>
      <c r="C22" s="265"/>
      <c r="D22" s="265"/>
      <c r="E22" s="265"/>
      <c r="F22" s="265"/>
      <c r="G22" s="265"/>
      <c r="H22" s="275"/>
      <c r="I22" s="276"/>
      <c r="J22" s="16"/>
    </row>
    <row r="23" spans="1:13" ht="15" customHeight="1" x14ac:dyDescent="0.25">
      <c r="A23" s="27">
        <v>5</v>
      </c>
      <c r="B23" s="265" t="s">
        <v>53</v>
      </c>
      <c r="C23" s="265"/>
      <c r="D23" s="265"/>
      <c r="E23" s="265"/>
      <c r="F23" s="265"/>
      <c r="G23" s="265"/>
      <c r="H23" s="281" t="s">
        <v>224</v>
      </c>
      <c r="I23" s="282"/>
      <c r="J23" s="16"/>
    </row>
    <row r="24" spans="1:13" ht="15" customHeight="1" x14ac:dyDescent="0.25">
      <c r="A24" s="283"/>
      <c r="B24" s="283"/>
      <c r="C24" s="283"/>
      <c r="D24" s="283"/>
      <c r="E24" s="283"/>
      <c r="F24" s="283"/>
      <c r="G24" s="283"/>
      <c r="H24" s="283"/>
      <c r="I24" s="283"/>
      <c r="J24" s="16"/>
    </row>
    <row r="25" spans="1:13" ht="15" customHeight="1" x14ac:dyDescent="0.25">
      <c r="A25" s="284" t="s">
        <v>54</v>
      </c>
      <c r="B25" s="285"/>
      <c r="C25" s="285"/>
      <c r="D25" s="285"/>
      <c r="E25" s="285"/>
      <c r="F25" s="285"/>
      <c r="G25" s="285"/>
      <c r="H25" s="285"/>
      <c r="I25" s="286"/>
      <c r="J25" s="16"/>
      <c r="L25" s="50"/>
    </row>
    <row r="26" spans="1:13" ht="15" customHeight="1" x14ac:dyDescent="0.25">
      <c r="A26" s="44">
        <v>1</v>
      </c>
      <c r="B26" s="287" t="s">
        <v>55</v>
      </c>
      <c r="C26" s="287"/>
      <c r="D26" s="287"/>
      <c r="E26" s="287"/>
      <c r="F26" s="287"/>
      <c r="G26" s="287"/>
      <c r="H26" s="375" t="s">
        <v>56</v>
      </c>
      <c r="I26" s="375"/>
      <c r="J26" s="16"/>
      <c r="L26" s="50"/>
    </row>
    <row r="27" spans="1:13" ht="15" customHeight="1" x14ac:dyDescent="0.25">
      <c r="A27" s="27" t="s">
        <v>34</v>
      </c>
      <c r="B27" s="256" t="s">
        <v>57</v>
      </c>
      <c r="C27" s="256"/>
      <c r="D27" s="256"/>
      <c r="E27" s="256"/>
      <c r="F27" s="256"/>
      <c r="G27" s="256"/>
      <c r="H27" s="374">
        <f>H21</f>
        <v>2485.9</v>
      </c>
      <c r="I27" s="374"/>
      <c r="J27" s="16"/>
    </row>
    <row r="28" spans="1:13" ht="15" customHeight="1" x14ac:dyDescent="0.25">
      <c r="A28" s="28" t="s">
        <v>36</v>
      </c>
      <c r="B28" s="29" t="s">
        <v>58</v>
      </c>
      <c r="C28" s="30"/>
      <c r="D28" s="31" t="s">
        <v>59</v>
      </c>
      <c r="E28" s="31" t="s">
        <v>60</v>
      </c>
      <c r="F28" s="30"/>
      <c r="G28" s="32"/>
      <c r="H28" s="374">
        <f>IF(E28="N",0,H27*0.3)</f>
        <v>745.77</v>
      </c>
      <c r="I28" s="374"/>
      <c r="J28" s="16"/>
    </row>
    <row r="29" spans="1:13" ht="15" customHeight="1" x14ac:dyDescent="0.25">
      <c r="A29" s="28" t="s">
        <v>39</v>
      </c>
      <c r="B29" s="29" t="s">
        <v>61</v>
      </c>
      <c r="C29" s="30"/>
      <c r="D29" s="31" t="s">
        <v>59</v>
      </c>
      <c r="E29" s="31" t="s">
        <v>62</v>
      </c>
      <c r="F29" s="279"/>
      <c r="G29" s="280"/>
      <c r="H29" s="295"/>
      <c r="I29" s="255"/>
      <c r="J29" s="16"/>
      <c r="M29" s="57"/>
    </row>
    <row r="30" spans="1:13" ht="15" customHeight="1" x14ac:dyDescent="0.25">
      <c r="A30" s="27" t="s">
        <v>41</v>
      </c>
      <c r="B30" s="289" t="s">
        <v>63</v>
      </c>
      <c r="C30" s="290"/>
      <c r="D30" s="290"/>
      <c r="E30" s="290"/>
      <c r="F30" s="290"/>
      <c r="G30" s="291"/>
      <c r="H30" s="255"/>
      <c r="I30" s="255"/>
      <c r="J30" s="16"/>
    </row>
    <row r="31" spans="1:13" ht="15" customHeight="1" x14ac:dyDescent="0.25">
      <c r="A31" s="27" t="s">
        <v>64</v>
      </c>
      <c r="B31" s="289" t="s">
        <v>65</v>
      </c>
      <c r="C31" s="290"/>
      <c r="D31" s="290"/>
      <c r="E31" s="290"/>
      <c r="F31" s="290"/>
      <c r="G31" s="291"/>
      <c r="H31" s="255"/>
      <c r="I31" s="255"/>
      <c r="J31" s="16"/>
    </row>
    <row r="32" spans="1:13" ht="15" customHeight="1" x14ac:dyDescent="0.25">
      <c r="A32" s="23" t="s">
        <v>66</v>
      </c>
      <c r="B32" s="288" t="s">
        <v>67</v>
      </c>
      <c r="C32" s="288"/>
      <c r="D32" s="288"/>
      <c r="E32" s="288"/>
      <c r="F32" s="288"/>
      <c r="G32" s="288"/>
      <c r="H32" s="372"/>
      <c r="I32" s="372"/>
      <c r="J32" s="16"/>
    </row>
    <row r="33" spans="1:16" ht="15" customHeight="1" x14ac:dyDescent="0.25">
      <c r="A33" s="27" t="s">
        <v>68</v>
      </c>
      <c r="B33" s="265" t="s">
        <v>69</v>
      </c>
      <c r="C33" s="265"/>
      <c r="D33" s="265"/>
      <c r="E33" s="265"/>
      <c r="F33" s="265"/>
      <c r="G33" s="265"/>
      <c r="H33" s="373"/>
      <c r="I33" s="373"/>
      <c r="J33" s="16"/>
    </row>
    <row r="34" spans="1:16" ht="15" customHeight="1" x14ac:dyDescent="0.25">
      <c r="A34" s="278" t="s">
        <v>70</v>
      </c>
      <c r="B34" s="278"/>
      <c r="C34" s="278"/>
      <c r="D34" s="278"/>
      <c r="E34" s="278"/>
      <c r="F34" s="278"/>
      <c r="G34" s="278"/>
      <c r="H34" s="327">
        <f>SUM(H27:I33)</f>
        <v>3231.67</v>
      </c>
      <c r="I34" s="327"/>
      <c r="J34" s="16"/>
    </row>
    <row r="35" spans="1:16" ht="15" customHeight="1" x14ac:dyDescent="0.25">
      <c r="A35" s="283"/>
      <c r="B35" s="283"/>
      <c r="C35" s="283"/>
      <c r="D35" s="283"/>
      <c r="E35" s="283"/>
      <c r="F35" s="283"/>
      <c r="G35" s="283"/>
      <c r="H35" s="283"/>
      <c r="I35" s="283"/>
      <c r="J35" s="16"/>
      <c r="K35" s="55"/>
      <c r="M35" s="55"/>
    </row>
    <row r="36" spans="1:16" ht="15" customHeight="1" x14ac:dyDescent="0.25">
      <c r="A36" s="284" t="s">
        <v>71</v>
      </c>
      <c r="B36" s="285"/>
      <c r="C36" s="285"/>
      <c r="D36" s="285"/>
      <c r="E36" s="285"/>
      <c r="F36" s="285"/>
      <c r="G36" s="285"/>
      <c r="H36" s="285"/>
      <c r="I36" s="286"/>
      <c r="J36" s="16"/>
      <c r="P36" s="55"/>
    </row>
    <row r="37" spans="1:16" ht="15" customHeight="1" x14ac:dyDescent="0.25">
      <c r="A37" s="287" t="s">
        <v>72</v>
      </c>
      <c r="B37" s="287"/>
      <c r="C37" s="287"/>
      <c r="D37" s="287"/>
      <c r="E37" s="287"/>
      <c r="F37" s="287"/>
      <c r="G37" s="287"/>
      <c r="H37" s="287"/>
      <c r="I37" s="287"/>
      <c r="J37" s="16"/>
      <c r="K37" s="61"/>
    </row>
    <row r="38" spans="1:16" ht="15" customHeight="1" x14ac:dyDescent="0.25">
      <c r="A38" s="44" t="s">
        <v>73</v>
      </c>
      <c r="B38" s="302" t="s">
        <v>74</v>
      </c>
      <c r="C38" s="303"/>
      <c r="D38" s="303"/>
      <c r="E38" s="303"/>
      <c r="F38" s="303"/>
      <c r="G38" s="304"/>
      <c r="H38" s="44" t="s">
        <v>75</v>
      </c>
      <c r="I38" s="47" t="s">
        <v>56</v>
      </c>
      <c r="J38" s="16"/>
      <c r="M38" s="59"/>
    </row>
    <row r="39" spans="1:16" ht="15" customHeight="1" x14ac:dyDescent="0.25">
      <c r="A39" s="27" t="s">
        <v>34</v>
      </c>
      <c r="B39" s="305" t="s">
        <v>76</v>
      </c>
      <c r="C39" s="306"/>
      <c r="D39" s="306"/>
      <c r="E39" s="306"/>
      <c r="F39" s="306"/>
      <c r="G39" s="307"/>
      <c r="H39" s="64">
        <v>8.3299999999999999E-2</v>
      </c>
      <c r="I39" s="34">
        <f>H34*H39</f>
        <v>269.19811099999998</v>
      </c>
      <c r="J39" s="16"/>
      <c r="K39" s="60"/>
      <c r="L39" s="60"/>
      <c r="M39" s="59"/>
      <c r="N39" s="14"/>
    </row>
    <row r="40" spans="1:16" ht="15" customHeight="1" x14ac:dyDescent="0.25">
      <c r="A40" s="27" t="s">
        <v>36</v>
      </c>
      <c r="B40" s="305" t="s">
        <v>77</v>
      </c>
      <c r="C40" s="306"/>
      <c r="D40" s="306"/>
      <c r="E40" s="306"/>
      <c r="F40" s="306"/>
      <c r="G40" s="307"/>
      <c r="H40" s="64">
        <f>0.0833333333333333+0.0277777777777778</f>
        <v>0.1111111111111111</v>
      </c>
      <c r="I40" s="34">
        <f>H34*H40</f>
        <v>359.07444444444445</v>
      </c>
      <c r="J40" s="16"/>
      <c r="K40" s="60"/>
      <c r="L40" s="60"/>
      <c r="M40" s="59"/>
      <c r="N40" s="14"/>
    </row>
    <row r="41" spans="1:16" ht="15" customHeight="1" x14ac:dyDescent="0.25">
      <c r="A41" s="63" t="s">
        <v>78</v>
      </c>
      <c r="B41" s="62"/>
      <c r="C41" s="62"/>
      <c r="D41" s="62"/>
      <c r="E41" s="62"/>
      <c r="F41" s="62"/>
      <c r="G41" s="62"/>
      <c r="H41" s="69">
        <f>SUM(H39:H40)</f>
        <v>0.19441111111111109</v>
      </c>
      <c r="I41" s="68">
        <f>SUM(I39:I40)</f>
        <v>628.27255544444438</v>
      </c>
      <c r="J41" s="16"/>
      <c r="K41" s="55"/>
      <c r="M41" s="55"/>
    </row>
    <row r="42" spans="1:16" ht="15" customHeight="1" x14ac:dyDescent="0.25">
      <c r="A42" s="308" t="s">
        <v>79</v>
      </c>
      <c r="B42" s="308"/>
      <c r="C42" s="308"/>
      <c r="D42" s="308"/>
      <c r="E42" s="308"/>
      <c r="F42" s="308"/>
      <c r="G42" s="308"/>
      <c r="H42" s="308"/>
      <c r="I42" s="308"/>
      <c r="J42" s="16"/>
      <c r="K42" s="55"/>
    </row>
    <row r="43" spans="1:16" ht="15" customHeight="1" x14ac:dyDescent="0.25">
      <c r="A43" s="287" t="s">
        <v>80</v>
      </c>
      <c r="B43" s="287"/>
      <c r="C43" s="287"/>
      <c r="D43" s="287"/>
      <c r="E43" s="287"/>
      <c r="F43" s="287"/>
      <c r="G43" s="287"/>
      <c r="H43" s="287"/>
      <c r="I43" s="287"/>
      <c r="J43" s="16"/>
    </row>
    <row r="44" spans="1:16" ht="15" customHeight="1" x14ac:dyDescent="0.25">
      <c r="A44" s="44" t="s">
        <v>81</v>
      </c>
      <c r="B44" s="287" t="s">
        <v>82</v>
      </c>
      <c r="C44" s="287"/>
      <c r="D44" s="287"/>
      <c r="E44" s="287"/>
      <c r="F44" s="287"/>
      <c r="G44" s="287"/>
      <c r="H44" s="44" t="s">
        <v>75</v>
      </c>
      <c r="I44" s="47" t="s">
        <v>56</v>
      </c>
      <c r="J44" s="16"/>
      <c r="M44" s="55"/>
    </row>
    <row r="45" spans="1:16" ht="15" customHeight="1" x14ac:dyDescent="0.25">
      <c r="A45" s="27" t="s">
        <v>34</v>
      </c>
      <c r="B45" s="265" t="s">
        <v>83</v>
      </c>
      <c r="C45" s="265"/>
      <c r="D45" s="265"/>
      <c r="E45" s="265"/>
      <c r="F45" s="265"/>
      <c r="G45" s="265"/>
      <c r="H45" s="35">
        <v>0.2</v>
      </c>
      <c r="I45" s="36">
        <f>($H$34+$I$41)*H45</f>
        <v>771.98851108888891</v>
      </c>
      <c r="J45" s="16"/>
      <c r="O45" s="57"/>
    </row>
    <row r="46" spans="1:16" ht="15" customHeight="1" x14ac:dyDescent="0.25">
      <c r="A46" s="27" t="s">
        <v>36</v>
      </c>
      <c r="B46" s="265" t="s">
        <v>84</v>
      </c>
      <c r="C46" s="265"/>
      <c r="D46" s="265"/>
      <c r="E46" s="265"/>
      <c r="F46" s="265"/>
      <c r="G46" s="265"/>
      <c r="H46" s="35">
        <v>2.5000000000000001E-2</v>
      </c>
      <c r="I46" s="36">
        <f t="shared" ref="I46:I52" si="0">($H$34+$I$41)*H46</f>
        <v>96.498563886111114</v>
      </c>
      <c r="J46" s="16"/>
      <c r="N46" s="55"/>
    </row>
    <row r="47" spans="1:16" ht="15" customHeight="1" x14ac:dyDescent="0.25">
      <c r="A47" s="37" t="s">
        <v>39</v>
      </c>
      <c r="B47" s="265" t="s">
        <v>85</v>
      </c>
      <c r="C47" s="265"/>
      <c r="D47" s="265"/>
      <c r="E47" s="265"/>
      <c r="F47" s="265"/>
      <c r="G47" s="265"/>
      <c r="H47" s="205">
        <v>0.03</v>
      </c>
      <c r="I47" s="36">
        <f t="shared" si="0"/>
        <v>115.79827666333333</v>
      </c>
      <c r="J47" s="16"/>
      <c r="K47" s="55"/>
    </row>
    <row r="48" spans="1:16" ht="15" customHeight="1" x14ac:dyDescent="0.25">
      <c r="A48" s="37" t="s">
        <v>41</v>
      </c>
      <c r="B48" s="265" t="s">
        <v>86</v>
      </c>
      <c r="C48" s="265"/>
      <c r="D48" s="265"/>
      <c r="E48" s="265"/>
      <c r="F48" s="265"/>
      <c r="G48" s="265"/>
      <c r="H48" s="35">
        <v>1.4999999999999999E-2</v>
      </c>
      <c r="I48" s="36">
        <f>($H$34+$I$41)*H48</f>
        <v>57.899138331666663</v>
      </c>
      <c r="J48" s="16"/>
      <c r="K48" s="55"/>
    </row>
    <row r="49" spans="1:14" ht="15" customHeight="1" x14ac:dyDescent="0.25">
      <c r="A49" s="27" t="s">
        <v>64</v>
      </c>
      <c r="B49" s="265" t="s">
        <v>87</v>
      </c>
      <c r="C49" s="265"/>
      <c r="D49" s="265"/>
      <c r="E49" s="265"/>
      <c r="F49" s="265"/>
      <c r="G49" s="265"/>
      <c r="H49" s="53">
        <v>0.01</v>
      </c>
      <c r="I49" s="36">
        <f t="shared" si="0"/>
        <v>38.599425554444444</v>
      </c>
      <c r="J49" s="16"/>
    </row>
    <row r="50" spans="1:14" ht="15" customHeight="1" x14ac:dyDescent="0.25">
      <c r="A50" s="27" t="s">
        <v>66</v>
      </c>
      <c r="B50" s="265" t="s">
        <v>88</v>
      </c>
      <c r="C50" s="265"/>
      <c r="D50" s="265"/>
      <c r="E50" s="265"/>
      <c r="F50" s="265"/>
      <c r="G50" s="265"/>
      <c r="H50" s="35">
        <v>6.0000000000000001E-3</v>
      </c>
      <c r="I50" s="36">
        <f t="shared" si="0"/>
        <v>23.159655332666667</v>
      </c>
      <c r="J50" s="16"/>
    </row>
    <row r="51" spans="1:14" ht="15" customHeight="1" x14ac:dyDescent="0.25">
      <c r="A51" s="27" t="s">
        <v>68</v>
      </c>
      <c r="B51" s="265" t="s">
        <v>89</v>
      </c>
      <c r="C51" s="265"/>
      <c r="D51" s="265"/>
      <c r="E51" s="265"/>
      <c r="F51" s="265"/>
      <c r="G51" s="265"/>
      <c r="H51" s="35">
        <v>2E-3</v>
      </c>
      <c r="I51" s="36">
        <f t="shared" si="0"/>
        <v>7.7198851108888888</v>
      </c>
      <c r="J51" s="16"/>
    </row>
    <row r="52" spans="1:14" ht="15" customHeight="1" x14ac:dyDescent="0.25">
      <c r="A52" s="27" t="s">
        <v>90</v>
      </c>
      <c r="B52" s="265" t="s">
        <v>91</v>
      </c>
      <c r="C52" s="265"/>
      <c r="D52" s="265"/>
      <c r="E52" s="265"/>
      <c r="F52" s="265"/>
      <c r="G52" s="265"/>
      <c r="H52" s="53">
        <v>0.08</v>
      </c>
      <c r="I52" s="36">
        <f t="shared" si="0"/>
        <v>308.79540443555555</v>
      </c>
      <c r="J52" s="16"/>
    </row>
    <row r="53" spans="1:14" ht="15" customHeight="1" x14ac:dyDescent="0.25">
      <c r="A53" s="278" t="s">
        <v>28</v>
      </c>
      <c r="B53" s="278"/>
      <c r="C53" s="278"/>
      <c r="D53" s="278"/>
      <c r="E53" s="278"/>
      <c r="F53" s="278"/>
      <c r="G53" s="278"/>
      <c r="H53" s="49">
        <f>SUM(H45:H52)</f>
        <v>0.36800000000000005</v>
      </c>
      <c r="I53" s="48">
        <f>SUM(I45:I52)</f>
        <v>1420.4588604035557</v>
      </c>
      <c r="J53" s="16"/>
    </row>
    <row r="54" spans="1:14" ht="15" customHeight="1" x14ac:dyDescent="0.25">
      <c r="A54" s="308"/>
      <c r="B54" s="308"/>
      <c r="C54" s="308"/>
      <c r="D54" s="308"/>
      <c r="E54" s="308"/>
      <c r="F54" s="308"/>
      <c r="G54" s="308"/>
      <c r="H54" s="308"/>
      <c r="I54" s="308"/>
      <c r="J54" s="16"/>
    </row>
    <row r="55" spans="1:14" ht="15" customHeight="1" x14ac:dyDescent="0.25">
      <c r="A55" s="311" t="s">
        <v>92</v>
      </c>
      <c r="B55" s="312"/>
      <c r="C55" s="312"/>
      <c r="D55" s="312"/>
      <c r="E55" s="312"/>
      <c r="F55" s="312"/>
      <c r="G55" s="312"/>
      <c r="H55" s="312"/>
      <c r="I55" s="313"/>
      <c r="J55" s="16"/>
    </row>
    <row r="56" spans="1:14" ht="15" customHeight="1" x14ac:dyDescent="0.25">
      <c r="A56" s="44" t="s">
        <v>93</v>
      </c>
      <c r="B56" s="287" t="s">
        <v>94</v>
      </c>
      <c r="C56" s="287"/>
      <c r="D56" s="287"/>
      <c r="E56" s="287"/>
      <c r="F56" s="287"/>
      <c r="G56" s="287"/>
      <c r="H56" s="278" t="s">
        <v>56</v>
      </c>
      <c r="I56" s="278"/>
      <c r="J56" s="16"/>
    </row>
    <row r="57" spans="1:14" ht="15" customHeight="1" x14ac:dyDescent="0.25">
      <c r="A57" s="314" t="s">
        <v>34</v>
      </c>
      <c r="B57" s="314" t="s">
        <v>95</v>
      </c>
      <c r="C57" s="27" t="s">
        <v>96</v>
      </c>
      <c r="D57" s="27" t="s">
        <v>97</v>
      </c>
      <c r="E57" s="27" t="s">
        <v>98</v>
      </c>
      <c r="F57" s="27" t="s">
        <v>99</v>
      </c>
      <c r="G57" s="27" t="s">
        <v>100</v>
      </c>
      <c r="H57" s="316">
        <f>D58*E58*F58</f>
        <v>189.2</v>
      </c>
      <c r="I57" s="317"/>
      <c r="J57" s="16"/>
    </row>
    <row r="58" spans="1:14" ht="15" customHeight="1" x14ac:dyDescent="0.25">
      <c r="A58" s="315"/>
      <c r="B58" s="315"/>
      <c r="C58" s="27" t="s">
        <v>60</v>
      </c>
      <c r="D58" s="33">
        <v>4.3</v>
      </c>
      <c r="E58" s="27">
        <v>2</v>
      </c>
      <c r="F58" s="27">
        <v>22</v>
      </c>
      <c r="G58" s="33">
        <f>H27*0.06</f>
        <v>149.154</v>
      </c>
      <c r="H58" s="318">
        <f>IF(C58="N",0,IF(D58*E58*F58-(H27*6%)&lt;0,0,D58*E58*F58-(H27*6%)))</f>
        <v>40.045999999999992</v>
      </c>
      <c r="I58" s="319"/>
      <c r="J58" s="16"/>
    </row>
    <row r="59" spans="1:14" ht="15" customHeight="1" x14ac:dyDescent="0.25">
      <c r="A59" s="314" t="s">
        <v>36</v>
      </c>
      <c r="B59" s="328" t="s">
        <v>101</v>
      </c>
      <c r="C59" s="329"/>
      <c r="D59" s="27" t="s">
        <v>96</v>
      </c>
      <c r="E59" s="27" t="s">
        <v>97</v>
      </c>
      <c r="F59" s="27" t="s">
        <v>99</v>
      </c>
      <c r="G59" s="27" t="s">
        <v>100</v>
      </c>
      <c r="H59" s="332">
        <f>IF(D60="N",0,(E60*F60)-G60)</f>
        <v>465.3</v>
      </c>
      <c r="I59" s="333"/>
      <c r="J59" s="16"/>
      <c r="N59" s="55"/>
    </row>
    <row r="60" spans="1:14" ht="15" customHeight="1" x14ac:dyDescent="0.25">
      <c r="A60" s="315"/>
      <c r="B60" s="330"/>
      <c r="C60" s="331"/>
      <c r="D60" s="27" t="s">
        <v>60</v>
      </c>
      <c r="E60" s="206">
        <v>23.5</v>
      </c>
      <c r="F60" s="27">
        <v>22</v>
      </c>
      <c r="G60" s="33">
        <f>E60*F60*0.1</f>
        <v>51.7</v>
      </c>
      <c r="H60" s="334"/>
      <c r="I60" s="335"/>
      <c r="J60" s="16"/>
      <c r="N60" s="55"/>
    </row>
    <row r="61" spans="1:14" ht="15" customHeight="1" x14ac:dyDescent="0.25">
      <c r="A61" s="54" t="s">
        <v>39</v>
      </c>
      <c r="B61" s="367" t="s">
        <v>102</v>
      </c>
      <c r="C61" s="368"/>
      <c r="D61" s="368"/>
      <c r="E61" s="368"/>
      <c r="F61" s="368"/>
      <c r="G61" s="369"/>
      <c r="H61" s="323">
        <v>0</v>
      </c>
      <c r="I61" s="324"/>
      <c r="J61" s="16"/>
      <c r="N61" s="55"/>
    </row>
    <row r="62" spans="1:14" ht="15" customHeight="1" x14ac:dyDescent="0.25">
      <c r="A62" s="54" t="s">
        <v>41</v>
      </c>
      <c r="B62" s="367" t="s">
        <v>103</v>
      </c>
      <c r="C62" s="368"/>
      <c r="D62" s="368"/>
      <c r="E62" s="368"/>
      <c r="F62" s="368"/>
      <c r="G62" s="369"/>
      <c r="H62" s="323">
        <v>0</v>
      </c>
      <c r="I62" s="324"/>
      <c r="J62" s="16"/>
      <c r="N62" s="55"/>
    </row>
    <row r="63" spans="1:14" ht="15" customHeight="1" x14ac:dyDescent="0.25">
      <c r="A63" s="54" t="s">
        <v>64</v>
      </c>
      <c r="B63" s="97" t="s">
        <v>104</v>
      </c>
      <c r="C63" s="98"/>
      <c r="D63" s="98"/>
      <c r="E63" s="98"/>
      <c r="F63" s="98"/>
      <c r="G63" s="99"/>
      <c r="H63" s="325">
        <v>20.149999999999999</v>
      </c>
      <c r="I63" s="326"/>
      <c r="J63" s="16"/>
      <c r="N63" s="55"/>
    </row>
    <row r="64" spans="1:14" ht="15" customHeight="1" x14ac:dyDescent="0.25">
      <c r="A64" s="278" t="s">
        <v>78</v>
      </c>
      <c r="B64" s="278"/>
      <c r="C64" s="278"/>
      <c r="D64" s="278"/>
      <c r="E64" s="278"/>
      <c r="F64" s="278"/>
      <c r="G64" s="278"/>
      <c r="H64" s="327">
        <f>SUM(H58:I63)</f>
        <v>525.49599999999998</v>
      </c>
      <c r="I64" s="327"/>
      <c r="J64" s="16"/>
    </row>
    <row r="65" spans="1:14" ht="15" customHeight="1" x14ac:dyDescent="0.25">
      <c r="A65" s="269"/>
      <c r="B65" s="269"/>
      <c r="C65" s="269"/>
      <c r="D65" s="269"/>
      <c r="E65" s="269"/>
      <c r="F65" s="269"/>
      <c r="G65" s="269"/>
      <c r="H65" s="269"/>
      <c r="I65" s="269"/>
      <c r="J65" s="16"/>
    </row>
    <row r="66" spans="1:14" ht="15" customHeight="1" x14ac:dyDescent="0.25">
      <c r="A66" s="336" t="s">
        <v>105</v>
      </c>
      <c r="B66" s="336"/>
      <c r="C66" s="336"/>
      <c r="D66" s="336"/>
      <c r="E66" s="336"/>
      <c r="F66" s="336"/>
      <c r="G66" s="336"/>
      <c r="H66" s="336"/>
      <c r="I66" s="336"/>
      <c r="J66" s="16"/>
      <c r="M66" s="56"/>
    </row>
    <row r="67" spans="1:14" ht="15" customHeight="1" x14ac:dyDescent="0.25">
      <c r="A67" s="337"/>
      <c r="B67" s="337"/>
      <c r="C67" s="337"/>
      <c r="D67" s="337"/>
      <c r="E67" s="337"/>
      <c r="F67" s="337"/>
      <c r="G67" s="337"/>
      <c r="H67" s="337"/>
      <c r="I67" s="337"/>
      <c r="J67" s="16"/>
      <c r="M67" s="55"/>
    </row>
    <row r="68" spans="1:14" ht="15" customHeight="1" x14ac:dyDescent="0.25">
      <c r="A68" s="43">
        <v>2</v>
      </c>
      <c r="B68" s="338" t="s">
        <v>106</v>
      </c>
      <c r="C68" s="338"/>
      <c r="D68" s="338"/>
      <c r="E68" s="338"/>
      <c r="F68" s="338"/>
      <c r="G68" s="338"/>
      <c r="H68" s="253" t="s">
        <v>56</v>
      </c>
      <c r="I68" s="253"/>
      <c r="J68" s="16"/>
    </row>
    <row r="69" spans="1:14" ht="15" customHeight="1" x14ac:dyDescent="0.25">
      <c r="A69" s="28" t="s">
        <v>73</v>
      </c>
      <c r="B69" s="252" t="s">
        <v>107</v>
      </c>
      <c r="C69" s="252"/>
      <c r="D69" s="252"/>
      <c r="E69" s="252"/>
      <c r="F69" s="252"/>
      <c r="G69" s="252"/>
      <c r="H69" s="370">
        <f>I41</f>
        <v>628.27255544444438</v>
      </c>
      <c r="I69" s="371"/>
      <c r="J69" s="16"/>
      <c r="K69" s="15"/>
      <c r="L69" s="15"/>
      <c r="M69" s="15"/>
      <c r="N69" s="15"/>
    </row>
    <row r="70" spans="1:14" ht="15" customHeight="1" x14ac:dyDescent="0.25">
      <c r="A70" s="28" t="s">
        <v>81</v>
      </c>
      <c r="B70" s="252" t="s">
        <v>82</v>
      </c>
      <c r="C70" s="252"/>
      <c r="D70" s="252"/>
      <c r="E70" s="252"/>
      <c r="F70" s="252"/>
      <c r="G70" s="252"/>
      <c r="H70" s="255">
        <f>I53</f>
        <v>1420.4588604035557</v>
      </c>
      <c r="I70" s="255"/>
      <c r="J70" s="16"/>
    </row>
    <row r="71" spans="1:14" ht="15" customHeight="1" x14ac:dyDescent="0.25">
      <c r="A71" s="28" t="s">
        <v>93</v>
      </c>
      <c r="B71" s="252" t="s">
        <v>94</v>
      </c>
      <c r="C71" s="252"/>
      <c r="D71" s="252"/>
      <c r="E71" s="252"/>
      <c r="F71" s="252"/>
      <c r="G71" s="252"/>
      <c r="H71" s="255">
        <f>H64</f>
        <v>525.49599999999998</v>
      </c>
      <c r="I71" s="255"/>
      <c r="J71" s="16"/>
    </row>
    <row r="72" spans="1:14" ht="15" customHeight="1" x14ac:dyDescent="0.25">
      <c r="A72" s="278" t="s">
        <v>78</v>
      </c>
      <c r="B72" s="278"/>
      <c r="C72" s="278"/>
      <c r="D72" s="278"/>
      <c r="E72" s="278"/>
      <c r="F72" s="278"/>
      <c r="G72" s="278"/>
      <c r="H72" s="327">
        <f>SUM(H69:I71)</f>
        <v>2574.2274158480004</v>
      </c>
      <c r="I72" s="327"/>
      <c r="J72" s="16"/>
    </row>
    <row r="73" spans="1:14" ht="15" customHeight="1" x14ac:dyDescent="0.25">
      <c r="A73" s="339"/>
      <c r="B73" s="339"/>
      <c r="C73" s="339"/>
      <c r="D73" s="339"/>
      <c r="E73" s="339"/>
      <c r="F73" s="339"/>
      <c r="G73" s="339"/>
      <c r="H73" s="339"/>
      <c r="I73" s="339"/>
      <c r="J73" s="16"/>
    </row>
    <row r="74" spans="1:14" ht="15" customHeight="1" x14ac:dyDescent="0.25">
      <c r="A74" s="284" t="s">
        <v>108</v>
      </c>
      <c r="B74" s="285"/>
      <c r="C74" s="285"/>
      <c r="D74" s="285"/>
      <c r="E74" s="285"/>
      <c r="F74" s="285"/>
      <c r="G74" s="285"/>
      <c r="H74" s="285"/>
      <c r="I74" s="286"/>
      <c r="J74" s="16"/>
    </row>
    <row r="75" spans="1:14" ht="15" customHeight="1" x14ac:dyDescent="0.25">
      <c r="A75" s="44">
        <v>3</v>
      </c>
      <c r="B75" s="63" t="s">
        <v>109</v>
      </c>
      <c r="C75" s="62"/>
      <c r="D75" s="62"/>
      <c r="E75" s="62"/>
      <c r="F75" s="62"/>
      <c r="G75" s="62"/>
      <c r="H75" s="44" t="s">
        <v>75</v>
      </c>
      <c r="I75" s="47" t="s">
        <v>56</v>
      </c>
      <c r="J75" s="16"/>
    </row>
    <row r="76" spans="1:14" ht="15" customHeight="1" x14ac:dyDescent="0.25">
      <c r="A76" s="27" t="s">
        <v>34</v>
      </c>
      <c r="B76" s="65" t="s">
        <v>110</v>
      </c>
      <c r="C76" s="66"/>
      <c r="D76" s="66"/>
      <c r="E76" s="66"/>
      <c r="F76" s="66"/>
      <c r="G76" s="66"/>
      <c r="H76" s="207">
        <f>0.05*(1+(1/12+1/12+1/36))/12</f>
        <v>4.9768518518518521E-3</v>
      </c>
      <c r="I76" s="36">
        <f>H76*$H$34</f>
        <v>16.083542824074076</v>
      </c>
      <c r="J76" s="355"/>
    </row>
    <row r="77" spans="1:14" ht="15" customHeight="1" x14ac:dyDescent="0.25">
      <c r="A77" s="27" t="s">
        <v>36</v>
      </c>
      <c r="B77" s="65" t="s">
        <v>111</v>
      </c>
      <c r="C77" s="66"/>
      <c r="D77" s="66"/>
      <c r="E77" s="66"/>
      <c r="F77" s="66"/>
      <c r="G77" s="66"/>
      <c r="H77" s="207">
        <f>H76*0.08</f>
        <v>3.9814814814814818E-4</v>
      </c>
      <c r="I77" s="36">
        <f t="shared" ref="I77:I81" si="1">H77*$H$34</f>
        <v>1.2866834259259261</v>
      </c>
      <c r="J77" s="355"/>
      <c r="K77" s="55"/>
    </row>
    <row r="78" spans="1:14" ht="15" customHeight="1" x14ac:dyDescent="0.25">
      <c r="A78" s="27" t="s">
        <v>39</v>
      </c>
      <c r="B78" s="65" t="s">
        <v>112</v>
      </c>
      <c r="C78" s="66"/>
      <c r="D78" s="66"/>
      <c r="E78" s="66"/>
      <c r="F78" s="66"/>
      <c r="G78" s="66"/>
      <c r="H78" s="207">
        <f>0.4*0.08*0.05</f>
        <v>1.6000000000000001E-3</v>
      </c>
      <c r="I78" s="36">
        <f t="shared" si="1"/>
        <v>5.1706720000000006</v>
      </c>
      <c r="J78" s="355"/>
    </row>
    <row r="79" spans="1:14" ht="15" customHeight="1" x14ac:dyDescent="0.25">
      <c r="A79" s="27" t="s">
        <v>41</v>
      </c>
      <c r="B79" s="65" t="s">
        <v>113</v>
      </c>
      <c r="C79" s="66"/>
      <c r="D79" s="66"/>
      <c r="E79" s="66"/>
      <c r="F79" s="66"/>
      <c r="G79" s="66"/>
      <c r="H79" s="207">
        <f>7/30/12</f>
        <v>1.9444444444444445E-2</v>
      </c>
      <c r="I79" s="36">
        <f t="shared" si="1"/>
        <v>62.838027777777782</v>
      </c>
      <c r="J79" s="355"/>
    </row>
    <row r="80" spans="1:14" ht="15" customHeight="1" x14ac:dyDescent="0.25">
      <c r="A80" s="27" t="s">
        <v>64</v>
      </c>
      <c r="B80" s="65" t="s">
        <v>114</v>
      </c>
      <c r="C80" s="66"/>
      <c r="D80" s="66"/>
      <c r="E80" s="66"/>
      <c r="F80" s="66"/>
      <c r="G80" s="66"/>
      <c r="H80" s="207">
        <f>H53*H79</f>
        <v>7.1555555555555565E-3</v>
      </c>
      <c r="I80" s="36">
        <f t="shared" si="1"/>
        <v>23.124394222222225</v>
      </c>
      <c r="J80" s="355"/>
    </row>
    <row r="81" spans="1:14" ht="15" customHeight="1" x14ac:dyDescent="0.25">
      <c r="A81" s="27" t="s">
        <v>66</v>
      </c>
      <c r="B81" s="65" t="s">
        <v>116</v>
      </c>
      <c r="C81" s="66"/>
      <c r="D81" s="66"/>
      <c r="E81" s="66"/>
      <c r="F81" s="66"/>
      <c r="G81" s="66"/>
      <c r="H81" s="207">
        <f>0.4*0.08</f>
        <v>3.2000000000000001E-2</v>
      </c>
      <c r="I81" s="36">
        <f t="shared" si="1"/>
        <v>103.41344000000001</v>
      </c>
      <c r="J81" s="355"/>
    </row>
    <row r="82" spans="1:14" ht="15" customHeight="1" x14ac:dyDescent="0.25">
      <c r="A82" s="122" t="s">
        <v>78</v>
      </c>
      <c r="B82" s="123"/>
      <c r="C82" s="123"/>
      <c r="D82" s="123"/>
      <c r="E82" s="123"/>
      <c r="F82" s="123"/>
      <c r="G82" s="123"/>
      <c r="H82" s="327">
        <f>SUM(I76:I81)</f>
        <v>211.91676025000001</v>
      </c>
      <c r="I82" s="327"/>
      <c r="J82" s="16"/>
    </row>
    <row r="83" spans="1:14" ht="15" customHeight="1" x14ac:dyDescent="0.25">
      <c r="A83" s="308"/>
      <c r="B83" s="308"/>
      <c r="C83" s="308"/>
      <c r="D83" s="308"/>
      <c r="E83" s="308"/>
      <c r="F83" s="308"/>
      <c r="G83" s="308"/>
      <c r="H83" s="308"/>
      <c r="I83" s="308"/>
      <c r="J83" s="16"/>
    </row>
    <row r="84" spans="1:14" ht="15" customHeight="1" x14ac:dyDescent="0.25">
      <c r="A84" s="284" t="s">
        <v>117</v>
      </c>
      <c r="B84" s="285"/>
      <c r="C84" s="285"/>
      <c r="D84" s="285"/>
      <c r="E84" s="285"/>
      <c r="F84" s="285"/>
      <c r="G84" s="285"/>
      <c r="H84" s="285"/>
      <c r="I84" s="286"/>
      <c r="J84" s="16"/>
    </row>
    <row r="85" spans="1:14" ht="15" customHeight="1" x14ac:dyDescent="0.25">
      <c r="A85" s="311" t="s">
        <v>118</v>
      </c>
      <c r="B85" s="312"/>
      <c r="C85" s="312"/>
      <c r="D85" s="312"/>
      <c r="E85" s="312"/>
      <c r="F85" s="312"/>
      <c r="G85" s="312"/>
      <c r="H85" s="312"/>
      <c r="I85" s="313"/>
      <c r="J85" s="16"/>
    </row>
    <row r="86" spans="1:14" ht="15" customHeight="1" x14ac:dyDescent="0.25">
      <c r="A86" s="44" t="s">
        <v>119</v>
      </c>
      <c r="B86" s="63" t="s">
        <v>120</v>
      </c>
      <c r="C86" s="62"/>
      <c r="D86" s="62"/>
      <c r="E86" s="62"/>
      <c r="F86" s="62"/>
      <c r="G86" s="62"/>
      <c r="H86" s="44" t="s">
        <v>75</v>
      </c>
      <c r="I86" s="44" t="s">
        <v>56</v>
      </c>
      <c r="J86" s="16"/>
    </row>
    <row r="87" spans="1:14" ht="15" customHeight="1" x14ac:dyDescent="0.25">
      <c r="A87" s="27" t="s">
        <v>34</v>
      </c>
      <c r="B87" s="65" t="s">
        <v>121</v>
      </c>
      <c r="C87" s="66"/>
      <c r="D87" s="66"/>
      <c r="E87" s="66"/>
      <c r="F87" s="66"/>
      <c r="G87" s="66"/>
      <c r="H87" s="58">
        <f>(1/12+1/12+1/36)/12</f>
        <v>1.6203703703703703E-2</v>
      </c>
      <c r="I87" s="34">
        <f>H87*H34</f>
        <v>52.365023148148147</v>
      </c>
      <c r="J87" s="16"/>
    </row>
    <row r="88" spans="1:14" ht="15" customHeight="1" x14ac:dyDescent="0.25">
      <c r="A88" s="27" t="s">
        <v>36</v>
      </c>
      <c r="B88" s="65" t="s">
        <v>122</v>
      </c>
      <c r="C88" s="66"/>
      <c r="D88" s="66"/>
      <c r="E88" s="66"/>
      <c r="F88" s="66"/>
      <c r="G88" s="66"/>
      <c r="H88" s="207">
        <f>(5/30/12)</f>
        <v>1.3888888888888888E-2</v>
      </c>
      <c r="I88" s="34">
        <f>H88*H34</f>
        <v>44.884305555555557</v>
      </c>
      <c r="J88" s="355"/>
      <c r="K88" s="14"/>
      <c r="L88" s="14"/>
      <c r="N88" s="67"/>
    </row>
    <row r="89" spans="1:14" ht="15" customHeight="1" x14ac:dyDescent="0.25">
      <c r="A89" s="27" t="s">
        <v>39</v>
      </c>
      <c r="B89" s="65" t="s">
        <v>123</v>
      </c>
      <c r="C89" s="66"/>
      <c r="D89" s="66"/>
      <c r="E89" s="66"/>
      <c r="F89" s="66"/>
      <c r="G89" s="66"/>
      <c r="H89" s="207">
        <f>0.0162*0.5*(5/30/12)</f>
        <v>1.1249999999999998E-4</v>
      </c>
      <c r="I89" s="34">
        <f>H89*H34</f>
        <v>0.36356287499999995</v>
      </c>
      <c r="J89" s="355"/>
    </row>
    <row r="90" spans="1:14" ht="15" customHeight="1" x14ac:dyDescent="0.25">
      <c r="A90" s="27" t="s">
        <v>41</v>
      </c>
      <c r="B90" s="65" t="s">
        <v>124</v>
      </c>
      <c r="C90" s="66"/>
      <c r="D90" s="66"/>
      <c r="E90" s="66"/>
      <c r="F90" s="66"/>
      <c r="G90" s="66"/>
      <c r="H90" s="207">
        <f>(1/12+1/36)*(4/12)*0.5*0.0162</f>
        <v>2.9999999999999997E-4</v>
      </c>
      <c r="I90" s="34">
        <f>H90*$H$34</f>
        <v>0.96950099999999995</v>
      </c>
      <c r="J90" s="355"/>
    </row>
    <row r="91" spans="1:14" ht="15" customHeight="1" x14ac:dyDescent="0.25">
      <c r="A91" s="27" t="s">
        <v>64</v>
      </c>
      <c r="B91" s="65" t="s">
        <v>125</v>
      </c>
      <c r="C91" s="66"/>
      <c r="D91" s="66"/>
      <c r="E91" s="66"/>
      <c r="F91" s="66"/>
      <c r="G91" s="66"/>
      <c r="H91" s="207">
        <f>(7/30/12)</f>
        <v>1.9444444444444445E-2</v>
      </c>
      <c r="I91" s="34">
        <f t="shared" ref="I91:I97" si="2">H91*$H$34</f>
        <v>62.838027777777782</v>
      </c>
      <c r="J91" s="355"/>
      <c r="L91" s="71"/>
    </row>
    <row r="92" spans="1:14" ht="15" customHeight="1" x14ac:dyDescent="0.25">
      <c r="A92" s="27" t="s">
        <v>66</v>
      </c>
      <c r="B92" s="65" t="s">
        <v>126</v>
      </c>
      <c r="C92" s="66"/>
      <c r="D92" s="66"/>
      <c r="E92" s="66"/>
      <c r="F92" s="66"/>
      <c r="G92" s="66"/>
      <c r="H92" s="207">
        <f>(15/30/12)*0.0122</f>
        <v>5.0833333333333329E-4</v>
      </c>
      <c r="I92" s="34">
        <f t="shared" si="2"/>
        <v>1.6427655833333332</v>
      </c>
      <c r="J92" s="355"/>
    </row>
    <row r="93" spans="1:14" ht="15" customHeight="1" x14ac:dyDescent="0.25">
      <c r="A93" s="27"/>
      <c r="B93" s="65"/>
      <c r="C93" s="66"/>
      <c r="D93" s="66"/>
      <c r="E93" s="66"/>
      <c r="F93" s="66"/>
      <c r="G93" s="66"/>
      <c r="H93" s="58"/>
      <c r="I93" s="34">
        <f t="shared" si="2"/>
        <v>0</v>
      </c>
      <c r="J93" s="16"/>
    </row>
    <row r="94" spans="1:14" ht="15" customHeight="1" x14ac:dyDescent="0.25">
      <c r="A94" s="27"/>
      <c r="B94" s="65"/>
      <c r="C94" s="66"/>
      <c r="D94" s="66"/>
      <c r="E94" s="66"/>
      <c r="F94" s="66"/>
      <c r="G94" s="66"/>
      <c r="H94" s="58"/>
      <c r="I94" s="34">
        <f t="shared" si="2"/>
        <v>0</v>
      </c>
      <c r="J94" s="16"/>
    </row>
    <row r="95" spans="1:14" ht="15" customHeight="1" x14ac:dyDescent="0.25">
      <c r="A95" s="27"/>
      <c r="B95" s="65"/>
      <c r="C95" s="66"/>
      <c r="D95" s="66"/>
      <c r="E95" s="66"/>
      <c r="F95" s="66"/>
      <c r="G95" s="66"/>
      <c r="H95" s="58"/>
      <c r="I95" s="34">
        <f t="shared" si="2"/>
        <v>0</v>
      </c>
      <c r="J95" s="16"/>
    </row>
    <row r="96" spans="1:14" ht="15" customHeight="1" x14ac:dyDescent="0.25">
      <c r="A96" s="27"/>
      <c r="B96" s="65"/>
      <c r="C96" s="66"/>
      <c r="D96" s="66"/>
      <c r="E96" s="66"/>
      <c r="F96" s="66"/>
      <c r="G96" s="66"/>
      <c r="H96" s="58"/>
      <c r="I96" s="34">
        <f t="shared" si="2"/>
        <v>0</v>
      </c>
      <c r="J96" s="16"/>
    </row>
    <row r="97" spans="1:10" ht="15" customHeight="1" x14ac:dyDescent="0.25">
      <c r="A97" s="27"/>
      <c r="B97" s="65"/>
      <c r="C97" s="66"/>
      <c r="D97" s="66"/>
      <c r="E97" s="66"/>
      <c r="F97" s="66"/>
      <c r="G97" s="66"/>
      <c r="H97" s="58"/>
      <c r="I97" s="34">
        <f t="shared" si="2"/>
        <v>0</v>
      </c>
      <c r="J97" s="16"/>
    </row>
    <row r="98" spans="1:10" ht="15" customHeight="1" x14ac:dyDescent="0.25">
      <c r="A98" s="348" t="s">
        <v>128</v>
      </c>
      <c r="B98" s="349"/>
      <c r="C98" s="349"/>
      <c r="D98" s="349"/>
      <c r="E98" s="349"/>
      <c r="F98" s="349"/>
      <c r="G98" s="350"/>
      <c r="H98" s="70">
        <f>SUM(H87:H97)</f>
        <v>5.0457870370370375E-2</v>
      </c>
      <c r="I98" s="34"/>
      <c r="J98" s="16"/>
    </row>
    <row r="99" spans="1:10" ht="15" customHeight="1" x14ac:dyDescent="0.25">
      <c r="A99" s="27"/>
      <c r="B99" s="120"/>
      <c r="C99" s="121"/>
      <c r="D99" s="121"/>
      <c r="E99" s="121"/>
      <c r="F99" s="121"/>
      <c r="G99" s="121"/>
      <c r="H99" s="58"/>
      <c r="I99" s="34"/>
      <c r="J99" s="16"/>
    </row>
    <row r="100" spans="1:10" ht="15" customHeight="1" x14ac:dyDescent="0.25">
      <c r="A100" s="27" t="s">
        <v>129</v>
      </c>
      <c r="B100" s="120" t="s">
        <v>167</v>
      </c>
      <c r="C100" s="121"/>
      <c r="D100" s="121"/>
      <c r="E100" s="121"/>
      <c r="F100" s="121"/>
      <c r="G100" s="121"/>
      <c r="H100" s="58">
        <f>H53</f>
        <v>0.36800000000000005</v>
      </c>
      <c r="I100" s="34">
        <f>H100*SUM(I87:I90)</f>
        <v>36.27832046896296</v>
      </c>
      <c r="J100" s="16"/>
    </row>
    <row r="101" spans="1:10" ht="15" customHeight="1" x14ac:dyDescent="0.25">
      <c r="A101" s="348" t="s">
        <v>78</v>
      </c>
      <c r="B101" s="349"/>
      <c r="C101" s="349"/>
      <c r="D101" s="349"/>
      <c r="E101" s="349"/>
      <c r="F101" s="349"/>
      <c r="G101" s="350"/>
      <c r="H101" s="46">
        <f>H98+H99+H100</f>
        <v>0.41845787037037041</v>
      </c>
      <c r="I101" s="45">
        <f>SUM(I87:I97,I99:I100)</f>
        <v>199.34150640877778</v>
      </c>
      <c r="J101" s="16"/>
    </row>
    <row r="102" spans="1:10" ht="15" customHeight="1" x14ac:dyDescent="0.25">
      <c r="A102" s="269"/>
      <c r="B102" s="269"/>
      <c r="C102" s="269"/>
      <c r="D102" s="269"/>
      <c r="E102" s="269"/>
      <c r="F102" s="269"/>
      <c r="G102" s="269"/>
      <c r="H102" s="269"/>
      <c r="I102" s="269"/>
      <c r="J102" s="16"/>
    </row>
    <row r="103" spans="1:10" ht="15" customHeight="1" x14ac:dyDescent="0.25">
      <c r="A103" s="336" t="s">
        <v>131</v>
      </c>
      <c r="B103" s="336"/>
      <c r="C103" s="336"/>
      <c r="D103" s="336"/>
      <c r="E103" s="336"/>
      <c r="F103" s="336"/>
      <c r="G103" s="336"/>
      <c r="H103" s="336"/>
      <c r="I103" s="336"/>
      <c r="J103" s="16"/>
    </row>
    <row r="104" spans="1:10" ht="15" customHeight="1" x14ac:dyDescent="0.25">
      <c r="A104" s="337"/>
      <c r="B104" s="337"/>
      <c r="C104" s="337"/>
      <c r="D104" s="337"/>
      <c r="E104" s="337"/>
      <c r="F104" s="337"/>
      <c r="G104" s="337"/>
      <c r="H104" s="337"/>
      <c r="I104" s="337"/>
      <c r="J104" s="16"/>
    </row>
    <row r="105" spans="1:10" ht="15" customHeight="1" x14ac:dyDescent="0.25">
      <c r="A105" s="43">
        <v>4</v>
      </c>
      <c r="B105" s="128" t="s">
        <v>106</v>
      </c>
      <c r="C105" s="129"/>
      <c r="D105" s="129"/>
      <c r="E105" s="129"/>
      <c r="F105" s="129"/>
      <c r="G105" s="129"/>
      <c r="H105" s="253" t="s">
        <v>56</v>
      </c>
      <c r="I105" s="253"/>
      <c r="J105" s="16"/>
    </row>
    <row r="106" spans="1:10" ht="15" customHeight="1" x14ac:dyDescent="0.25">
      <c r="A106" s="28" t="s">
        <v>119</v>
      </c>
      <c r="B106" s="126" t="s">
        <v>132</v>
      </c>
      <c r="C106" s="127"/>
      <c r="D106" s="127"/>
      <c r="E106" s="127"/>
      <c r="F106" s="127"/>
      <c r="G106" s="127"/>
      <c r="H106" s="255">
        <f>I101</f>
        <v>199.34150640877778</v>
      </c>
      <c r="I106" s="255"/>
      <c r="J106" s="16"/>
    </row>
    <row r="107" spans="1:10" ht="15" customHeight="1" x14ac:dyDescent="0.25">
      <c r="A107" s="63" t="s">
        <v>78</v>
      </c>
      <c r="B107" s="62"/>
      <c r="C107" s="62"/>
      <c r="D107" s="62"/>
      <c r="E107" s="62"/>
      <c r="F107" s="62"/>
      <c r="G107" s="62"/>
      <c r="H107" s="327">
        <f>SUM(H106:I106)</f>
        <v>199.34150640877778</v>
      </c>
      <c r="I107" s="327"/>
      <c r="J107" s="16"/>
    </row>
    <row r="108" spans="1:10" ht="15" customHeight="1" x14ac:dyDescent="0.25">
      <c r="A108" s="339"/>
      <c r="B108" s="339"/>
      <c r="C108" s="339"/>
      <c r="D108" s="339"/>
      <c r="E108" s="339"/>
      <c r="F108" s="339"/>
      <c r="G108" s="339"/>
      <c r="H108" s="339"/>
      <c r="I108" s="339"/>
      <c r="J108" s="16"/>
    </row>
    <row r="109" spans="1:10" ht="15" customHeight="1" x14ac:dyDescent="0.25">
      <c r="A109" s="284" t="s">
        <v>133</v>
      </c>
      <c r="B109" s="285"/>
      <c r="C109" s="285"/>
      <c r="D109" s="285"/>
      <c r="E109" s="285"/>
      <c r="F109" s="285"/>
      <c r="G109" s="285"/>
      <c r="H109" s="285"/>
      <c r="I109" s="286"/>
      <c r="J109" s="16"/>
    </row>
    <row r="110" spans="1:10" ht="15" customHeight="1" x14ac:dyDescent="0.25">
      <c r="A110" s="44">
        <v>5</v>
      </c>
      <c r="B110" s="287" t="s">
        <v>134</v>
      </c>
      <c r="C110" s="287"/>
      <c r="D110" s="287"/>
      <c r="E110" s="287"/>
      <c r="F110" s="287"/>
      <c r="G110" s="287"/>
      <c r="H110" s="311" t="s">
        <v>56</v>
      </c>
      <c r="I110" s="313"/>
      <c r="J110" s="16"/>
    </row>
    <row r="111" spans="1:10" ht="15" customHeight="1" x14ac:dyDescent="0.25">
      <c r="A111" s="28" t="s">
        <v>34</v>
      </c>
      <c r="B111" s="340" t="s">
        <v>135</v>
      </c>
      <c r="C111" s="341"/>
      <c r="D111" s="341"/>
      <c r="E111" s="341"/>
      <c r="F111" s="341"/>
      <c r="G111" s="342"/>
      <c r="H111" s="365">
        <f>Uniformes!J16</f>
        <v>101.43652777777777</v>
      </c>
      <c r="I111" s="366"/>
      <c r="J111" s="16"/>
    </row>
    <row r="112" spans="1:10" ht="15" customHeight="1" x14ac:dyDescent="0.25">
      <c r="A112" s="28" t="s">
        <v>36</v>
      </c>
      <c r="B112" s="345" t="s">
        <v>136</v>
      </c>
      <c r="C112" s="346"/>
      <c r="D112" s="346"/>
      <c r="E112" s="346"/>
      <c r="F112" s="346"/>
      <c r="G112" s="347"/>
      <c r="H112" s="365">
        <f>'Insumos e Equipamentos'!J10</f>
        <v>2.5575688509021846</v>
      </c>
      <c r="I112" s="366"/>
      <c r="J112" s="16"/>
    </row>
    <row r="113" spans="1:11" ht="15" customHeight="1" x14ac:dyDescent="0.25">
      <c r="A113" s="253" t="s">
        <v>28</v>
      </c>
      <c r="B113" s="253"/>
      <c r="C113" s="253"/>
      <c r="D113" s="253"/>
      <c r="E113" s="253"/>
      <c r="F113" s="253"/>
      <c r="G113" s="253"/>
      <c r="H113" s="363">
        <f>SUM(H111:I112)</f>
        <v>103.99409662867996</v>
      </c>
      <c r="I113" s="364"/>
      <c r="J113" s="16"/>
    </row>
    <row r="114" spans="1:11" ht="15" customHeight="1" x14ac:dyDescent="0.25">
      <c r="A114" s="354"/>
      <c r="B114" s="354"/>
      <c r="C114" s="354"/>
      <c r="D114" s="354"/>
      <c r="E114" s="354"/>
      <c r="F114" s="354"/>
      <c r="G114" s="354"/>
      <c r="H114" s="354"/>
      <c r="I114" s="354"/>
      <c r="J114" s="16"/>
    </row>
    <row r="115" spans="1:11" ht="15" customHeight="1" x14ac:dyDescent="0.25">
      <c r="A115" s="284" t="s">
        <v>138</v>
      </c>
      <c r="B115" s="285"/>
      <c r="C115" s="285"/>
      <c r="D115" s="285"/>
      <c r="E115" s="285"/>
      <c r="F115" s="285"/>
      <c r="G115" s="285"/>
      <c r="H115" s="285"/>
      <c r="I115" s="286"/>
      <c r="J115" s="16"/>
    </row>
    <row r="116" spans="1:11" ht="15" customHeight="1" x14ac:dyDescent="0.25">
      <c r="A116" s="43">
        <v>6</v>
      </c>
      <c r="B116" s="338" t="s">
        <v>139</v>
      </c>
      <c r="C116" s="338"/>
      <c r="D116" s="338"/>
      <c r="E116" s="338"/>
      <c r="F116" s="338"/>
      <c r="G116" s="338"/>
      <c r="H116" s="43" t="s">
        <v>75</v>
      </c>
      <c r="I116" s="43" t="s">
        <v>56</v>
      </c>
      <c r="J116" s="16"/>
    </row>
    <row r="117" spans="1:11" ht="15" customHeight="1" x14ac:dyDescent="0.25">
      <c r="A117" s="28" t="s">
        <v>34</v>
      </c>
      <c r="B117" s="252" t="s">
        <v>140</v>
      </c>
      <c r="C117" s="252"/>
      <c r="D117" s="252"/>
      <c r="E117" s="252"/>
      <c r="F117" s="252"/>
      <c r="G117" s="252"/>
      <c r="H117" s="208">
        <v>0.03</v>
      </c>
      <c r="I117" s="39">
        <f>H133*H117</f>
        <v>189.63449337406377</v>
      </c>
      <c r="J117" s="16"/>
      <c r="K117" s="56"/>
    </row>
    <row r="118" spans="1:11" ht="15" customHeight="1" x14ac:dyDescent="0.25">
      <c r="A118" s="28" t="s">
        <v>36</v>
      </c>
      <c r="B118" s="252" t="s">
        <v>141</v>
      </c>
      <c r="C118" s="252"/>
      <c r="D118" s="252"/>
      <c r="E118" s="252"/>
      <c r="F118" s="252"/>
      <c r="G118" s="252"/>
      <c r="H118" s="208">
        <v>6.7900000000000002E-2</v>
      </c>
      <c r="I118" s="39">
        <f>(I117+H133)*H118</f>
        <v>442.08225210339657</v>
      </c>
      <c r="J118" s="16"/>
      <c r="K118" s="55"/>
    </row>
    <row r="119" spans="1:11" ht="15" customHeight="1" x14ac:dyDescent="0.25">
      <c r="A119" s="28" t="s">
        <v>39</v>
      </c>
      <c r="B119" s="252" t="s">
        <v>142</v>
      </c>
      <c r="C119" s="252"/>
      <c r="D119" s="252"/>
      <c r="E119" s="252"/>
      <c r="F119" s="252"/>
      <c r="G119" s="252"/>
      <c r="H119" s="38">
        <f>SUM(H120:H122)</f>
        <v>0.14250000000000002</v>
      </c>
      <c r="I119" s="152">
        <f>((H133+I117+I118)/(1-H119))*H119</f>
        <v>1155.4326294546252</v>
      </c>
      <c r="J119" s="16"/>
    </row>
    <row r="120" spans="1:11" ht="15" customHeight="1" x14ac:dyDescent="0.25">
      <c r="A120" s="344" t="s">
        <v>143</v>
      </c>
      <c r="B120" s="344"/>
      <c r="C120" s="351" t="s">
        <v>144</v>
      </c>
      <c r="D120" s="29" t="s">
        <v>145</v>
      </c>
      <c r="E120" s="30"/>
      <c r="F120" s="30"/>
      <c r="G120" s="32"/>
      <c r="H120" s="208">
        <v>1.6500000000000001E-2</v>
      </c>
      <c r="I120" s="152">
        <f>((H133+I117+I118)/(1-H119))*H120</f>
        <v>133.78693604211449</v>
      </c>
      <c r="J120" s="16"/>
    </row>
    <row r="121" spans="1:11" ht="15" customHeight="1" x14ac:dyDescent="0.25">
      <c r="A121" s="344" t="s">
        <v>146</v>
      </c>
      <c r="B121" s="344"/>
      <c r="C121" s="352"/>
      <c r="D121" s="29" t="s">
        <v>147</v>
      </c>
      <c r="E121" s="30"/>
      <c r="F121" s="30"/>
      <c r="G121" s="32"/>
      <c r="H121" s="208">
        <v>7.5999999999999998E-2</v>
      </c>
      <c r="I121" s="152">
        <f>((H133+I117+I118)/(1-H119))*H121</f>
        <v>616.23073570913334</v>
      </c>
      <c r="J121" s="16"/>
    </row>
    <row r="122" spans="1:11" ht="15" customHeight="1" x14ac:dyDescent="0.25">
      <c r="A122" s="344" t="s">
        <v>148</v>
      </c>
      <c r="B122" s="344"/>
      <c r="C122" s="40" t="s">
        <v>149</v>
      </c>
      <c r="D122" s="29" t="s">
        <v>150</v>
      </c>
      <c r="E122" s="30"/>
      <c r="F122" s="30"/>
      <c r="G122" s="32"/>
      <c r="H122" s="38">
        <v>0.05</v>
      </c>
      <c r="I122" s="152">
        <f>((H133+I117+I118)/(1-H119))*H122</f>
        <v>405.41495770337724</v>
      </c>
      <c r="J122" s="16"/>
    </row>
    <row r="123" spans="1:11" ht="15" customHeight="1" x14ac:dyDescent="0.25">
      <c r="A123" s="253" t="s">
        <v>28</v>
      </c>
      <c r="B123" s="253"/>
      <c r="C123" s="253"/>
      <c r="D123" s="253"/>
      <c r="E123" s="253"/>
      <c r="F123" s="253"/>
      <c r="G123" s="253"/>
      <c r="H123" s="42">
        <f>H119+H118+H117</f>
        <v>0.24040000000000003</v>
      </c>
      <c r="I123" s="153">
        <f>SUM(I117:I119)</f>
        <v>1787.1493749320855</v>
      </c>
      <c r="J123" s="16"/>
    </row>
    <row r="124" spans="1:11" ht="15" customHeight="1" x14ac:dyDescent="0.25">
      <c r="A124" s="356"/>
      <c r="B124" s="356"/>
      <c r="C124" s="356"/>
      <c r="D124" s="356"/>
      <c r="E124" s="356"/>
      <c r="F124" s="356"/>
      <c r="G124" s="356"/>
      <c r="H124" s="356"/>
      <c r="I124" s="356"/>
      <c r="J124" s="16"/>
    </row>
    <row r="125" spans="1:11" ht="15" customHeight="1" x14ac:dyDescent="0.25">
      <c r="A125" s="254" t="s">
        <v>151</v>
      </c>
      <c r="B125" s="254"/>
      <c r="C125" s="254"/>
      <c r="D125" s="254"/>
      <c r="E125" s="254"/>
      <c r="F125" s="254"/>
      <c r="G125" s="254"/>
      <c r="H125" s="254"/>
      <c r="I125" s="254"/>
      <c r="J125" s="16"/>
    </row>
    <row r="126" spans="1:11" ht="15" customHeight="1" x14ac:dyDescent="0.25">
      <c r="A126" s="357"/>
      <c r="B126" s="357"/>
      <c r="C126" s="357"/>
      <c r="D126" s="357"/>
      <c r="E126" s="357"/>
      <c r="F126" s="357"/>
      <c r="G126" s="357"/>
      <c r="H126" s="357"/>
      <c r="I126" s="357"/>
      <c r="J126" s="16"/>
    </row>
    <row r="127" spans="1:11" ht="15" customHeight="1" x14ac:dyDescent="0.25">
      <c r="A127" s="253" t="s">
        <v>152</v>
      </c>
      <c r="B127" s="253"/>
      <c r="C127" s="253"/>
      <c r="D127" s="253"/>
      <c r="E127" s="253"/>
      <c r="F127" s="253"/>
      <c r="G127" s="253"/>
      <c r="H127" s="253" t="s">
        <v>56</v>
      </c>
      <c r="I127" s="253"/>
      <c r="J127" s="16"/>
    </row>
    <row r="128" spans="1:11" ht="15" customHeight="1" x14ac:dyDescent="0.25">
      <c r="A128" s="28" t="s">
        <v>34</v>
      </c>
      <c r="B128" s="252" t="s">
        <v>153</v>
      </c>
      <c r="C128" s="252"/>
      <c r="D128" s="252"/>
      <c r="E128" s="252"/>
      <c r="F128" s="252"/>
      <c r="G128" s="252"/>
      <c r="H128" s="255">
        <f>H34</f>
        <v>3231.67</v>
      </c>
      <c r="I128" s="255"/>
      <c r="J128" s="16"/>
    </row>
    <row r="129" spans="1:13" ht="15" customHeight="1" x14ac:dyDescent="0.25">
      <c r="A129" s="28" t="s">
        <v>36</v>
      </c>
      <c r="B129" s="252" t="s">
        <v>154</v>
      </c>
      <c r="C129" s="252"/>
      <c r="D129" s="252"/>
      <c r="E129" s="252"/>
      <c r="F129" s="252"/>
      <c r="G129" s="252"/>
      <c r="H129" s="255">
        <f>H72</f>
        <v>2574.2274158480004</v>
      </c>
      <c r="I129" s="255"/>
      <c r="J129" s="16"/>
      <c r="M129" s="55"/>
    </row>
    <row r="130" spans="1:13" ht="15" customHeight="1" x14ac:dyDescent="0.25">
      <c r="A130" s="28" t="s">
        <v>39</v>
      </c>
      <c r="B130" s="252" t="s">
        <v>155</v>
      </c>
      <c r="C130" s="252"/>
      <c r="D130" s="252"/>
      <c r="E130" s="252"/>
      <c r="F130" s="252"/>
      <c r="G130" s="252"/>
      <c r="H130" s="255">
        <f>H82</f>
        <v>211.91676025000001</v>
      </c>
      <c r="I130" s="255"/>
      <c r="J130" s="16"/>
    </row>
    <row r="131" spans="1:13" ht="15" customHeight="1" x14ac:dyDescent="0.25">
      <c r="A131" s="28" t="s">
        <v>41</v>
      </c>
      <c r="B131" s="252" t="s">
        <v>156</v>
      </c>
      <c r="C131" s="252"/>
      <c r="D131" s="252"/>
      <c r="E131" s="252"/>
      <c r="F131" s="252"/>
      <c r="G131" s="252"/>
      <c r="H131" s="255">
        <f>I101</f>
        <v>199.34150640877778</v>
      </c>
      <c r="I131" s="255"/>
      <c r="J131" s="16"/>
    </row>
    <row r="132" spans="1:13" ht="15" customHeight="1" x14ac:dyDescent="0.25">
      <c r="A132" s="28" t="s">
        <v>64</v>
      </c>
      <c r="B132" s="252" t="s">
        <v>157</v>
      </c>
      <c r="C132" s="252"/>
      <c r="D132" s="252"/>
      <c r="E132" s="252"/>
      <c r="F132" s="252"/>
      <c r="G132" s="252"/>
      <c r="H132" s="255">
        <f>H113</f>
        <v>103.99409662867996</v>
      </c>
      <c r="I132" s="255"/>
      <c r="J132" s="16"/>
    </row>
    <row r="133" spans="1:13" ht="15" customHeight="1" x14ac:dyDescent="0.25">
      <c r="A133" s="253" t="s">
        <v>158</v>
      </c>
      <c r="B133" s="253"/>
      <c r="C133" s="253"/>
      <c r="D133" s="253"/>
      <c r="E133" s="253"/>
      <c r="F133" s="253"/>
      <c r="G133" s="253"/>
      <c r="H133" s="353">
        <f>SUM(H128:I132)</f>
        <v>6321.1497791354586</v>
      </c>
      <c r="I133" s="353"/>
      <c r="J133" s="16"/>
    </row>
    <row r="134" spans="1:13" ht="15" customHeight="1" x14ac:dyDescent="0.25">
      <c r="A134" s="28" t="s">
        <v>66</v>
      </c>
      <c r="B134" s="252" t="s">
        <v>159</v>
      </c>
      <c r="C134" s="252"/>
      <c r="D134" s="252"/>
      <c r="E134" s="252"/>
      <c r="F134" s="252"/>
      <c r="G134" s="252"/>
      <c r="H134" s="255">
        <f>I123</f>
        <v>1787.1493749320855</v>
      </c>
      <c r="I134" s="255"/>
      <c r="J134" s="16"/>
    </row>
    <row r="135" spans="1:13" ht="15" customHeight="1" x14ac:dyDescent="0.25">
      <c r="A135" s="253" t="s">
        <v>160</v>
      </c>
      <c r="B135" s="253"/>
      <c r="C135" s="253"/>
      <c r="D135" s="253"/>
      <c r="E135" s="253"/>
      <c r="F135" s="253"/>
      <c r="G135" s="253"/>
      <c r="H135" s="251">
        <f>(H133+H134)</f>
        <v>8108.2991540675439</v>
      </c>
      <c r="I135" s="251"/>
      <c r="J135" s="16"/>
    </row>
    <row r="136" spans="1:13" ht="15" customHeight="1" x14ac:dyDescent="0.25">
      <c r="A136" s="356"/>
      <c r="B136" s="356"/>
      <c r="C136" s="356"/>
      <c r="D136" s="356"/>
      <c r="E136" s="356"/>
      <c r="F136" s="356"/>
      <c r="G136" s="356"/>
      <c r="H136" s="356"/>
      <c r="I136" s="356"/>
      <c r="J136" s="16"/>
    </row>
    <row r="137" spans="1:13" ht="15" hidden="1" customHeight="1" x14ac:dyDescent="0.25"/>
    <row r="138" spans="1:13" ht="15" hidden="1" customHeight="1" x14ac:dyDescent="0.25"/>
    <row r="139" spans="1:13" ht="15" hidden="1" customHeight="1" x14ac:dyDescent="0.25">
      <c r="B139" s="13" t="s">
        <v>161</v>
      </c>
      <c r="C139" s="12">
        <v>4.1999999999999997E-3</v>
      </c>
    </row>
    <row r="140" spans="1:13" ht="15" hidden="1" customHeight="1" x14ac:dyDescent="0.25">
      <c r="B140" s="13" t="s">
        <v>141</v>
      </c>
      <c r="C140" s="12">
        <v>4.0000000000000001E-3</v>
      </c>
    </row>
    <row r="141" spans="1:13" ht="15" hidden="1" customHeight="1" x14ac:dyDescent="0.25">
      <c r="B141" s="11"/>
      <c r="C141" s="10">
        <f>SUM(C139:C140)</f>
        <v>8.199999999999999E-3</v>
      </c>
    </row>
    <row r="142" spans="1:13" ht="15" hidden="1" customHeight="1" x14ac:dyDescent="0.25"/>
    <row r="143" spans="1:13" ht="15" hidden="1" customHeight="1" x14ac:dyDescent="0.25">
      <c r="C143" s="9" t="e">
        <v>#REF!</v>
      </c>
    </row>
    <row r="144" spans="1:13" ht="15" hidden="1" customHeight="1" x14ac:dyDescent="0.25"/>
    <row r="145" spans="1:9" ht="15" customHeight="1" x14ac:dyDescent="0.25">
      <c r="A145" s="254" t="s">
        <v>162</v>
      </c>
      <c r="B145" s="254"/>
      <c r="C145" s="254"/>
      <c r="D145" s="254"/>
      <c r="E145" s="254"/>
      <c r="F145" s="254"/>
      <c r="G145" s="254"/>
      <c r="H145" s="254"/>
      <c r="I145" s="254"/>
    </row>
    <row r="146" spans="1:9" ht="15" customHeight="1" x14ac:dyDescent="0.25">
      <c r="A146" s="130"/>
      <c r="B146" s="130"/>
      <c r="C146" s="130"/>
      <c r="D146" s="130"/>
      <c r="E146" s="130"/>
      <c r="F146" s="130"/>
      <c r="G146" s="130"/>
      <c r="H146" s="130"/>
      <c r="I146" s="130"/>
    </row>
    <row r="147" spans="1:9" ht="15" customHeight="1" x14ac:dyDescent="0.25">
      <c r="A147" s="253" t="s">
        <v>163</v>
      </c>
      <c r="B147" s="253"/>
      <c r="C147" s="253"/>
      <c r="D147" s="253"/>
      <c r="E147" s="253"/>
      <c r="F147" s="253"/>
      <c r="G147" s="253"/>
      <c r="H147" s="253" t="s">
        <v>56</v>
      </c>
      <c r="I147" s="253"/>
    </row>
    <row r="148" spans="1:9" ht="15" customHeight="1" x14ac:dyDescent="0.25">
      <c r="A148" s="28" t="s">
        <v>34</v>
      </c>
      <c r="B148" s="358" t="s">
        <v>164</v>
      </c>
      <c r="C148" s="359"/>
      <c r="D148" s="359"/>
      <c r="E148" s="359"/>
      <c r="F148" s="359"/>
      <c r="G148" s="360"/>
      <c r="H148" s="294">
        <f>I39</f>
        <v>269.19811099999998</v>
      </c>
      <c r="I148" s="295"/>
    </row>
    <row r="149" spans="1:9" ht="15" customHeight="1" x14ac:dyDescent="0.25">
      <c r="A149" s="28" t="s">
        <v>36</v>
      </c>
      <c r="B149" s="252" t="s">
        <v>223</v>
      </c>
      <c r="C149" s="252"/>
      <c r="D149" s="252"/>
      <c r="E149" s="252"/>
      <c r="F149" s="252"/>
      <c r="G149" s="252"/>
      <c r="H149" s="294">
        <f>I40</f>
        <v>359.07444444444445</v>
      </c>
      <c r="I149" s="295"/>
    </row>
    <row r="150" spans="1:9" ht="15" customHeight="1" x14ac:dyDescent="0.25">
      <c r="A150" s="28" t="s">
        <v>39</v>
      </c>
      <c r="B150" s="252" t="s">
        <v>165</v>
      </c>
      <c r="C150" s="252"/>
      <c r="D150" s="252"/>
      <c r="E150" s="252"/>
      <c r="F150" s="252"/>
      <c r="G150" s="252"/>
      <c r="H150" s="294">
        <f>H82</f>
        <v>211.91676025000001</v>
      </c>
      <c r="I150" s="295"/>
    </row>
    <row r="151" spans="1:9" ht="15" customHeight="1" x14ac:dyDescent="0.25">
      <c r="A151" s="28" t="s">
        <v>41</v>
      </c>
      <c r="B151" s="252" t="s">
        <v>217</v>
      </c>
      <c r="C151" s="252"/>
      <c r="D151" s="252"/>
      <c r="E151" s="252"/>
      <c r="F151" s="252"/>
      <c r="G151" s="252"/>
      <c r="H151" s="294">
        <f>I101</f>
        <v>199.34150640877778</v>
      </c>
      <c r="I151" s="295"/>
    </row>
    <row r="152" spans="1:9" ht="15" customHeight="1" x14ac:dyDescent="0.25">
      <c r="A152" s="348" t="s">
        <v>166</v>
      </c>
      <c r="B152" s="349"/>
      <c r="C152" s="349"/>
      <c r="D152" s="349"/>
      <c r="E152" s="349"/>
      <c r="F152" s="349"/>
      <c r="G152" s="350"/>
      <c r="H152" s="361">
        <f>SUM(H148:I151)</f>
        <v>1039.5308221032221</v>
      </c>
      <c r="I152" s="362"/>
    </row>
  </sheetData>
  <mergeCells count="172">
    <mergeCell ref="J76:J81"/>
    <mergeCell ref="J88:J92"/>
    <mergeCell ref="A1:I1"/>
    <mergeCell ref="A2:I2"/>
    <mergeCell ref="C3:I3"/>
    <mergeCell ref="C4:D4"/>
    <mergeCell ref="A6:I6"/>
    <mergeCell ref="A7:I7"/>
    <mergeCell ref="G11:I11"/>
    <mergeCell ref="A12:I12"/>
    <mergeCell ref="B13:G13"/>
    <mergeCell ref="H13:I13"/>
    <mergeCell ref="B14:G14"/>
    <mergeCell ref="H14:I14"/>
    <mergeCell ref="B8:F8"/>
    <mergeCell ref="G8:I8"/>
    <mergeCell ref="B9:F9"/>
    <mergeCell ref="G9:I9"/>
    <mergeCell ref="B10:F10"/>
    <mergeCell ref="G10:I10"/>
    <mergeCell ref="B20:G20"/>
    <mergeCell ref="H20:I20"/>
    <mergeCell ref="B21:G21"/>
    <mergeCell ref="H21:I21"/>
    <mergeCell ref="B22:G22"/>
    <mergeCell ref="H22:I22"/>
    <mergeCell ref="C15:I15"/>
    <mergeCell ref="A16:I16"/>
    <mergeCell ref="A17:I17"/>
    <mergeCell ref="A18:I18"/>
    <mergeCell ref="B19:G19"/>
    <mergeCell ref="H19:I19"/>
    <mergeCell ref="B30:G30"/>
    <mergeCell ref="H30:I30"/>
    <mergeCell ref="B31:G31"/>
    <mergeCell ref="H31:I31"/>
    <mergeCell ref="B27:G27"/>
    <mergeCell ref="H27:I27"/>
    <mergeCell ref="H28:I28"/>
    <mergeCell ref="H29:I29"/>
    <mergeCell ref="B23:G23"/>
    <mergeCell ref="H23:I23"/>
    <mergeCell ref="A24:I24"/>
    <mergeCell ref="A25:I25"/>
    <mergeCell ref="B26:G26"/>
    <mergeCell ref="H26:I26"/>
    <mergeCell ref="F29:G29"/>
    <mergeCell ref="A34:G34"/>
    <mergeCell ref="H34:I34"/>
    <mergeCell ref="A35:I35"/>
    <mergeCell ref="A36:I36"/>
    <mergeCell ref="A37:I37"/>
    <mergeCell ref="B32:G32"/>
    <mergeCell ref="H32:I32"/>
    <mergeCell ref="B33:G33"/>
    <mergeCell ref="H33:I33"/>
    <mergeCell ref="B44:G44"/>
    <mergeCell ref="B45:G45"/>
    <mergeCell ref="B46:G46"/>
    <mergeCell ref="B47:G47"/>
    <mergeCell ref="B48:G48"/>
    <mergeCell ref="B49:G49"/>
    <mergeCell ref="B38:G38"/>
    <mergeCell ref="B39:G39"/>
    <mergeCell ref="B40:G40"/>
    <mergeCell ref="A42:I42"/>
    <mergeCell ref="A43:I43"/>
    <mergeCell ref="B56:G56"/>
    <mergeCell ref="H56:I56"/>
    <mergeCell ref="A57:A58"/>
    <mergeCell ref="B57:B58"/>
    <mergeCell ref="H57:I57"/>
    <mergeCell ref="H58:I58"/>
    <mergeCell ref="B50:G50"/>
    <mergeCell ref="B51:G51"/>
    <mergeCell ref="B52:G52"/>
    <mergeCell ref="A53:G53"/>
    <mergeCell ref="A54:I54"/>
    <mergeCell ref="A55:I55"/>
    <mergeCell ref="A64:G64"/>
    <mergeCell ref="H64:I64"/>
    <mergeCell ref="B62:G62"/>
    <mergeCell ref="H62:I62"/>
    <mergeCell ref="B69:G69"/>
    <mergeCell ref="H69:I69"/>
    <mergeCell ref="H63:I63"/>
    <mergeCell ref="A59:A60"/>
    <mergeCell ref="B59:C60"/>
    <mergeCell ref="H59:I60"/>
    <mergeCell ref="B61:G61"/>
    <mergeCell ref="H61:I61"/>
    <mergeCell ref="B71:G71"/>
    <mergeCell ref="H71:I71"/>
    <mergeCell ref="A72:G72"/>
    <mergeCell ref="H72:I72"/>
    <mergeCell ref="B70:G70"/>
    <mergeCell ref="H70:I70"/>
    <mergeCell ref="A65:I65"/>
    <mergeCell ref="A66:I66"/>
    <mergeCell ref="A67:I67"/>
    <mergeCell ref="B68:G68"/>
    <mergeCell ref="H68:I68"/>
    <mergeCell ref="A102:I102"/>
    <mergeCell ref="A103:I103"/>
    <mergeCell ref="A104:I104"/>
    <mergeCell ref="A84:I84"/>
    <mergeCell ref="A85:I85"/>
    <mergeCell ref="H82:I82"/>
    <mergeCell ref="A83:I83"/>
    <mergeCell ref="A73:I73"/>
    <mergeCell ref="A74:I74"/>
    <mergeCell ref="A98:G98"/>
    <mergeCell ref="A101:G101"/>
    <mergeCell ref="A113:G113"/>
    <mergeCell ref="H113:I113"/>
    <mergeCell ref="A114:I114"/>
    <mergeCell ref="A115:I115"/>
    <mergeCell ref="B116:G116"/>
    <mergeCell ref="B112:G112"/>
    <mergeCell ref="H112:I112"/>
    <mergeCell ref="A108:I108"/>
    <mergeCell ref="A109:I109"/>
    <mergeCell ref="B110:G110"/>
    <mergeCell ref="H110:I110"/>
    <mergeCell ref="B111:G111"/>
    <mergeCell ref="H111:I111"/>
    <mergeCell ref="A122:B122"/>
    <mergeCell ref="A123:G123"/>
    <mergeCell ref="A124:I124"/>
    <mergeCell ref="A125:I125"/>
    <mergeCell ref="A126:I126"/>
    <mergeCell ref="B117:G117"/>
    <mergeCell ref="B118:G118"/>
    <mergeCell ref="B119:G119"/>
    <mergeCell ref="A120:B120"/>
    <mergeCell ref="C120:C121"/>
    <mergeCell ref="A121:B121"/>
    <mergeCell ref="B149:G149"/>
    <mergeCell ref="H149:I149"/>
    <mergeCell ref="B150:G150"/>
    <mergeCell ref="H150:I150"/>
    <mergeCell ref="B151:G151"/>
    <mergeCell ref="H151:I151"/>
    <mergeCell ref="A152:G152"/>
    <mergeCell ref="H152:I152"/>
    <mergeCell ref="A135:G135"/>
    <mergeCell ref="H135:I135"/>
    <mergeCell ref="A136:I136"/>
    <mergeCell ref="H105:I105"/>
    <mergeCell ref="H106:I106"/>
    <mergeCell ref="H107:I107"/>
    <mergeCell ref="A145:I145"/>
    <mergeCell ref="A147:G147"/>
    <mergeCell ref="H147:I147"/>
    <mergeCell ref="B148:G148"/>
    <mergeCell ref="H148:I148"/>
    <mergeCell ref="A133:G133"/>
    <mergeCell ref="H133:I133"/>
    <mergeCell ref="B134:G134"/>
    <mergeCell ref="H134:I134"/>
    <mergeCell ref="B131:G131"/>
    <mergeCell ref="H131:I131"/>
    <mergeCell ref="B132:G132"/>
    <mergeCell ref="H132:I132"/>
    <mergeCell ref="B129:G129"/>
    <mergeCell ref="H129:I129"/>
    <mergeCell ref="B130:G130"/>
    <mergeCell ref="H130:I130"/>
    <mergeCell ref="A127:G127"/>
    <mergeCell ref="H127:I127"/>
    <mergeCell ref="B128:G128"/>
    <mergeCell ref="H128:I128"/>
  </mergeCells>
  <dataValidations disablePrompts="1" count="1">
    <dataValidation allowBlank="1" sqref="A1 A125" xr:uid="{4666E211-9AF9-4069-9F6E-1BF3CEF3A2A6}"/>
  </dataValidations>
  <printOptions horizontalCentered="1"/>
  <pageMargins left="7.874015748031496E-2" right="7.874015748031496E-2" top="1.7716535433070868" bottom="1.3779527559055118" header="0.31496062992125984" footer="0.31496062992125984"/>
  <pageSetup paperSize="9" scale="83" orientation="portrait" r:id="rId1"/>
  <rowBreaks count="2" manualBreakCount="2">
    <brk id="53" max="8" man="1"/>
    <brk id="113" max="8" man="1"/>
  </rowBreaks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0892FB-9F84-414A-B97D-E075C8474F0A}">
  <sheetPr>
    <tabColor rgb="FFCCCCFF"/>
  </sheetPr>
  <dimension ref="A1:Q158"/>
  <sheetViews>
    <sheetView showGridLines="0" topLeftCell="A91" zoomScaleNormal="100" zoomScaleSheetLayoutView="100" workbookViewId="0">
      <selection activeCell="H111" sqref="H111:I112"/>
    </sheetView>
  </sheetViews>
  <sheetFormatPr defaultColWidth="9.140625" defaultRowHeight="15" customHeight="1" x14ac:dyDescent="0.25"/>
  <cols>
    <col min="1" max="1" width="3.140625" style="8" customWidth="1"/>
    <col min="2" max="2" width="16.5703125" style="7" customWidth="1"/>
    <col min="3" max="3" width="17.85546875" style="7" customWidth="1"/>
    <col min="4" max="4" width="11.85546875" style="7" customWidth="1"/>
    <col min="5" max="5" width="12.85546875" style="7" bestFit="1" customWidth="1"/>
    <col min="6" max="6" width="12.140625" style="7" bestFit="1" customWidth="1"/>
    <col min="7" max="7" width="14.42578125" style="7" bestFit="1" customWidth="1"/>
    <col min="8" max="8" width="10.28515625" style="7" customWidth="1"/>
    <col min="9" max="9" width="13.28515625" style="7" customWidth="1"/>
    <col min="10" max="10" width="1.42578125" style="6" customWidth="1"/>
    <col min="11" max="11" width="13.140625" style="6" customWidth="1"/>
    <col min="12" max="12" width="12.7109375" style="6" bestFit="1" customWidth="1"/>
    <col min="13" max="13" width="10" style="6" bestFit="1" customWidth="1"/>
    <col min="14" max="14" width="10.5703125" style="6" bestFit="1" customWidth="1"/>
    <col min="15" max="16" width="9.140625" style="6"/>
    <col min="17" max="17" width="10" style="6" bestFit="1" customWidth="1"/>
    <col min="18" max="16384" width="9.140625" style="6"/>
  </cols>
  <sheetData>
    <row r="1" spans="1:11" ht="15" customHeight="1" x14ac:dyDescent="0.25">
      <c r="A1" s="268" t="s">
        <v>29</v>
      </c>
      <c r="B1" s="268"/>
      <c r="C1" s="268"/>
      <c r="D1" s="268"/>
      <c r="E1" s="268"/>
      <c r="F1" s="268"/>
      <c r="G1" s="268"/>
      <c r="H1" s="268"/>
      <c r="I1" s="268"/>
      <c r="J1" s="16"/>
      <c r="K1" s="16"/>
    </row>
    <row r="2" spans="1:11" ht="15" customHeight="1" x14ac:dyDescent="0.25">
      <c r="A2" s="269"/>
      <c r="B2" s="269"/>
      <c r="C2" s="269"/>
      <c r="D2" s="269"/>
      <c r="E2" s="269"/>
      <c r="F2" s="269"/>
      <c r="G2" s="269"/>
      <c r="H2" s="269"/>
      <c r="I2" s="269"/>
      <c r="J2" s="16"/>
      <c r="K2" s="16"/>
    </row>
    <row r="3" spans="1:11" ht="15" customHeight="1" x14ac:dyDescent="0.25">
      <c r="A3" s="19"/>
      <c r="B3" s="20" t="s">
        <v>30</v>
      </c>
      <c r="C3" s="270"/>
      <c r="D3" s="270"/>
      <c r="E3" s="270"/>
      <c r="F3" s="270"/>
      <c r="G3" s="270"/>
      <c r="H3" s="270"/>
      <c r="I3" s="270"/>
      <c r="J3" s="16"/>
      <c r="K3" s="16"/>
    </row>
    <row r="4" spans="1:11" ht="15" customHeight="1" x14ac:dyDescent="0.25">
      <c r="A4" s="19"/>
      <c r="B4" s="21" t="s">
        <v>31</v>
      </c>
      <c r="C4" s="271"/>
      <c r="D4" s="271"/>
      <c r="E4" s="21"/>
      <c r="F4" s="21"/>
      <c r="G4" s="21"/>
      <c r="H4" s="21"/>
      <c r="I4" s="21"/>
      <c r="J4" s="16"/>
      <c r="K4" s="16"/>
    </row>
    <row r="5" spans="1:11" ht="15" customHeight="1" x14ac:dyDescent="0.25">
      <c r="A5" s="19"/>
      <c r="B5" s="20" t="s">
        <v>32</v>
      </c>
      <c r="C5" s="22"/>
      <c r="D5" s="21"/>
      <c r="E5" s="21"/>
      <c r="F5" s="21"/>
      <c r="G5" s="21"/>
      <c r="H5" s="21"/>
      <c r="I5" s="21"/>
      <c r="J5" s="16"/>
      <c r="K5" s="16"/>
    </row>
    <row r="6" spans="1:11" ht="4.5" customHeight="1" x14ac:dyDescent="0.25">
      <c r="A6" s="269"/>
      <c r="B6" s="269"/>
      <c r="C6" s="269"/>
      <c r="D6" s="269"/>
      <c r="E6" s="269"/>
      <c r="F6" s="269"/>
      <c r="G6" s="269"/>
      <c r="H6" s="269"/>
      <c r="I6" s="269"/>
      <c r="J6" s="16"/>
      <c r="K6" s="16"/>
    </row>
    <row r="7" spans="1:11" ht="15" customHeight="1" x14ac:dyDescent="0.25">
      <c r="A7" s="272" t="s">
        <v>33</v>
      </c>
      <c r="B7" s="272"/>
      <c r="C7" s="272"/>
      <c r="D7" s="272"/>
      <c r="E7" s="272"/>
      <c r="F7" s="272"/>
      <c r="G7" s="272"/>
      <c r="H7" s="272"/>
      <c r="I7" s="272"/>
      <c r="J7" s="16"/>
      <c r="K7" s="16"/>
    </row>
    <row r="8" spans="1:11" ht="15" customHeight="1" x14ac:dyDescent="0.25">
      <c r="A8" s="23" t="s">
        <v>34</v>
      </c>
      <c r="B8" s="256" t="s">
        <v>35</v>
      </c>
      <c r="C8" s="256"/>
      <c r="D8" s="256"/>
      <c r="E8" s="256"/>
      <c r="F8" s="256"/>
      <c r="G8" s="258"/>
      <c r="H8" s="259"/>
      <c r="I8" s="259"/>
      <c r="J8" s="16"/>
      <c r="K8" s="16"/>
    </row>
    <row r="9" spans="1:11" ht="15" customHeight="1" x14ac:dyDescent="0.25">
      <c r="A9" s="23" t="s">
        <v>36</v>
      </c>
      <c r="B9" s="256" t="s">
        <v>37</v>
      </c>
      <c r="C9" s="256"/>
      <c r="D9" s="256"/>
      <c r="E9" s="256"/>
      <c r="F9" s="256"/>
      <c r="G9" s="260" t="s">
        <v>38</v>
      </c>
      <c r="H9" s="261"/>
      <c r="I9" s="262"/>
      <c r="J9" s="16"/>
      <c r="K9" s="16"/>
    </row>
    <row r="10" spans="1:11" ht="15" customHeight="1" x14ac:dyDescent="0.25">
      <c r="A10" s="24" t="s">
        <v>39</v>
      </c>
      <c r="B10" s="263" t="s">
        <v>40</v>
      </c>
      <c r="C10" s="264"/>
      <c r="D10" s="264"/>
      <c r="E10" s="264"/>
      <c r="F10" s="264"/>
      <c r="G10" s="259"/>
      <c r="H10" s="259"/>
      <c r="I10" s="259"/>
      <c r="J10" s="16"/>
      <c r="K10" s="16"/>
    </row>
    <row r="11" spans="1:11" ht="15" customHeight="1" x14ac:dyDescent="0.25">
      <c r="A11" s="23" t="s">
        <v>41</v>
      </c>
      <c r="B11" s="25" t="s">
        <v>42</v>
      </c>
      <c r="C11" s="26"/>
      <c r="D11" s="26"/>
      <c r="E11" s="26"/>
      <c r="F11" s="26"/>
      <c r="G11" s="259">
        <v>30</v>
      </c>
      <c r="H11" s="259"/>
      <c r="I11" s="259"/>
      <c r="J11" s="16"/>
      <c r="K11" s="16"/>
    </row>
    <row r="12" spans="1:11" ht="15" customHeight="1" x14ac:dyDescent="0.25">
      <c r="A12" s="272" t="s">
        <v>43</v>
      </c>
      <c r="B12" s="272"/>
      <c r="C12" s="272"/>
      <c r="D12" s="272"/>
      <c r="E12" s="272"/>
      <c r="F12" s="272"/>
      <c r="G12" s="272"/>
      <c r="H12" s="272"/>
      <c r="I12" s="272"/>
      <c r="J12" s="16"/>
      <c r="K12" s="16"/>
    </row>
    <row r="13" spans="1:11" ht="15" customHeight="1" x14ac:dyDescent="0.25">
      <c r="A13" s="23">
        <v>1</v>
      </c>
      <c r="B13" s="256" t="s">
        <v>44</v>
      </c>
      <c r="C13" s="256"/>
      <c r="D13" s="256"/>
      <c r="E13" s="256"/>
      <c r="F13" s="256"/>
      <c r="G13" s="256"/>
      <c r="H13" s="259" t="s">
        <v>6</v>
      </c>
      <c r="I13" s="259"/>
      <c r="J13" s="16"/>
      <c r="K13" s="16"/>
    </row>
    <row r="14" spans="1:11" ht="15" customHeight="1" x14ac:dyDescent="0.25">
      <c r="A14" s="23">
        <v>2</v>
      </c>
      <c r="B14" s="256" t="s">
        <v>45</v>
      </c>
      <c r="C14" s="256"/>
      <c r="D14" s="256"/>
      <c r="E14" s="256"/>
      <c r="F14" s="256"/>
      <c r="G14" s="256"/>
      <c r="H14" s="257">
        <v>1</v>
      </c>
      <c r="I14" s="257"/>
      <c r="J14" s="16"/>
      <c r="K14" s="16"/>
    </row>
    <row r="15" spans="1:11" ht="15" customHeight="1" x14ac:dyDescent="0.25">
      <c r="A15" s="23">
        <v>3</v>
      </c>
      <c r="B15" s="25" t="s">
        <v>46</v>
      </c>
      <c r="C15" s="277" t="s">
        <v>13</v>
      </c>
      <c r="D15" s="277"/>
      <c r="E15" s="277"/>
      <c r="F15" s="277"/>
      <c r="G15" s="277"/>
      <c r="H15" s="277"/>
      <c r="I15" s="277"/>
      <c r="J15" s="16"/>
      <c r="K15" s="16"/>
    </row>
    <row r="16" spans="1:11" ht="15" customHeight="1" x14ac:dyDescent="0.25">
      <c r="A16" s="269"/>
      <c r="B16" s="269"/>
      <c r="C16" s="269"/>
      <c r="D16" s="269"/>
      <c r="E16" s="269"/>
      <c r="F16" s="269"/>
      <c r="G16" s="269"/>
      <c r="H16" s="269"/>
      <c r="I16" s="269"/>
      <c r="J16" s="16"/>
      <c r="K16" s="16"/>
    </row>
    <row r="17" spans="1:14" ht="15" customHeight="1" x14ac:dyDescent="0.25">
      <c r="A17" s="272" t="s">
        <v>47</v>
      </c>
      <c r="B17" s="272"/>
      <c r="C17" s="272"/>
      <c r="D17" s="272"/>
      <c r="E17" s="272"/>
      <c r="F17" s="272"/>
      <c r="G17" s="272"/>
      <c r="H17" s="272"/>
      <c r="I17" s="272"/>
      <c r="J17" s="16"/>
      <c r="K17" s="16"/>
    </row>
    <row r="18" spans="1:14" ht="15" customHeight="1" x14ac:dyDescent="0.25">
      <c r="A18" s="278" t="s">
        <v>48</v>
      </c>
      <c r="B18" s="278"/>
      <c r="C18" s="278"/>
      <c r="D18" s="278"/>
      <c r="E18" s="278"/>
      <c r="F18" s="278"/>
      <c r="G18" s="278"/>
      <c r="H18" s="278"/>
      <c r="I18" s="278"/>
      <c r="J18" s="16"/>
      <c r="K18" s="16"/>
    </row>
    <row r="19" spans="1:14" x14ac:dyDescent="0.25">
      <c r="A19" s="27">
        <v>1</v>
      </c>
      <c r="B19" s="265" t="s">
        <v>49</v>
      </c>
      <c r="C19" s="265"/>
      <c r="D19" s="265"/>
      <c r="E19" s="265"/>
      <c r="F19" s="265"/>
      <c r="G19" s="265"/>
      <c r="H19" s="275"/>
      <c r="I19" s="276"/>
      <c r="J19" s="16"/>
      <c r="K19" s="16"/>
    </row>
    <row r="20" spans="1:14" ht="15" customHeight="1" x14ac:dyDescent="0.25">
      <c r="A20" s="27">
        <v>2</v>
      </c>
      <c r="B20" s="265" t="s">
        <v>50</v>
      </c>
      <c r="C20" s="265"/>
      <c r="D20" s="265"/>
      <c r="E20" s="265"/>
      <c r="F20" s="265"/>
      <c r="G20" s="265"/>
      <c r="H20" s="266"/>
      <c r="I20" s="267"/>
      <c r="J20" s="16"/>
      <c r="K20" s="16"/>
    </row>
    <row r="21" spans="1:14" ht="15" customHeight="1" x14ac:dyDescent="0.25">
      <c r="A21" s="27">
        <v>3</v>
      </c>
      <c r="B21" s="265" t="s">
        <v>51</v>
      </c>
      <c r="C21" s="265"/>
      <c r="D21" s="265"/>
      <c r="E21" s="265"/>
      <c r="F21" s="265"/>
      <c r="G21" s="265"/>
      <c r="H21" s="273">
        <v>2485.9</v>
      </c>
      <c r="I21" s="274"/>
      <c r="J21" s="16"/>
      <c r="K21" s="16"/>
    </row>
    <row r="22" spans="1:14" x14ac:dyDescent="0.25">
      <c r="A22" s="27">
        <v>4</v>
      </c>
      <c r="B22" s="265" t="s">
        <v>52</v>
      </c>
      <c r="C22" s="265"/>
      <c r="D22" s="265"/>
      <c r="E22" s="265"/>
      <c r="F22" s="265"/>
      <c r="G22" s="265"/>
      <c r="H22" s="275"/>
      <c r="I22" s="276"/>
      <c r="J22" s="16"/>
      <c r="K22" s="16"/>
    </row>
    <row r="23" spans="1:14" ht="15" customHeight="1" x14ac:dyDescent="0.25">
      <c r="A23" s="27">
        <v>5</v>
      </c>
      <c r="B23" s="265" t="s">
        <v>53</v>
      </c>
      <c r="C23" s="265"/>
      <c r="D23" s="265"/>
      <c r="E23" s="265"/>
      <c r="F23" s="265"/>
      <c r="G23" s="265"/>
      <c r="H23" s="281" t="s">
        <v>224</v>
      </c>
      <c r="I23" s="282"/>
      <c r="J23" s="16"/>
      <c r="K23" s="16"/>
    </row>
    <row r="24" spans="1:14" ht="15" customHeight="1" x14ac:dyDescent="0.25">
      <c r="A24" s="283"/>
      <c r="B24" s="283"/>
      <c r="C24" s="283"/>
      <c r="D24" s="283"/>
      <c r="E24" s="283"/>
      <c r="F24" s="283"/>
      <c r="G24" s="283"/>
      <c r="H24" s="283"/>
      <c r="I24" s="283"/>
      <c r="J24" s="16"/>
      <c r="K24" s="16"/>
    </row>
    <row r="25" spans="1:14" ht="15" customHeight="1" x14ac:dyDescent="0.25">
      <c r="A25" s="284" t="s">
        <v>54</v>
      </c>
      <c r="B25" s="285"/>
      <c r="C25" s="285"/>
      <c r="D25" s="285"/>
      <c r="E25" s="285"/>
      <c r="F25" s="285"/>
      <c r="G25" s="285"/>
      <c r="H25" s="285"/>
      <c r="I25" s="286"/>
      <c r="J25" s="16"/>
      <c r="K25" s="16"/>
      <c r="M25" s="50"/>
    </row>
    <row r="26" spans="1:14" ht="15" customHeight="1" x14ac:dyDescent="0.25">
      <c r="A26" s="44">
        <v>1</v>
      </c>
      <c r="B26" s="287" t="s">
        <v>55</v>
      </c>
      <c r="C26" s="287"/>
      <c r="D26" s="287"/>
      <c r="E26" s="287"/>
      <c r="F26" s="287"/>
      <c r="G26" s="287"/>
      <c r="H26" s="375" t="s">
        <v>56</v>
      </c>
      <c r="I26" s="375"/>
      <c r="J26" s="16"/>
      <c r="K26" s="16"/>
      <c r="M26" s="50"/>
    </row>
    <row r="27" spans="1:14" ht="15" customHeight="1" x14ac:dyDescent="0.25">
      <c r="A27" s="27" t="s">
        <v>34</v>
      </c>
      <c r="B27" s="256" t="s">
        <v>57</v>
      </c>
      <c r="C27" s="256"/>
      <c r="D27" s="256"/>
      <c r="E27" s="256"/>
      <c r="F27" s="256"/>
      <c r="G27" s="256"/>
      <c r="H27" s="374">
        <f>H21</f>
        <v>2485.9</v>
      </c>
      <c r="I27" s="374"/>
      <c r="J27" s="16"/>
      <c r="K27" s="16"/>
    </row>
    <row r="28" spans="1:14" ht="15" customHeight="1" x14ac:dyDescent="0.25">
      <c r="A28" s="28" t="s">
        <v>36</v>
      </c>
      <c r="B28" s="29" t="s">
        <v>58</v>
      </c>
      <c r="C28" s="30"/>
      <c r="D28" s="31" t="s">
        <v>59</v>
      </c>
      <c r="E28" s="31" t="s">
        <v>62</v>
      </c>
      <c r="F28" s="30"/>
      <c r="G28" s="32"/>
      <c r="H28" s="255">
        <f>IF(E28="N",0,H27*0.3)</f>
        <v>0</v>
      </c>
      <c r="I28" s="255"/>
      <c r="J28" s="16"/>
      <c r="K28" s="16"/>
    </row>
    <row r="29" spans="1:14" ht="15" customHeight="1" x14ac:dyDescent="0.25">
      <c r="A29" s="28" t="s">
        <v>39</v>
      </c>
      <c r="B29" s="29" t="s">
        <v>61</v>
      </c>
      <c r="C29" s="30"/>
      <c r="D29" s="31" t="s">
        <v>59</v>
      </c>
      <c r="E29" s="31" t="s">
        <v>62</v>
      </c>
      <c r="F29" s="279"/>
      <c r="G29" s="280"/>
      <c r="H29" s="295"/>
      <c r="I29" s="255"/>
      <c r="J29" s="16"/>
      <c r="K29" s="16"/>
      <c r="N29" s="57"/>
    </row>
    <row r="30" spans="1:14" ht="15" customHeight="1" x14ac:dyDescent="0.25">
      <c r="A30" s="27" t="s">
        <v>41</v>
      </c>
      <c r="B30" s="289" t="s">
        <v>63</v>
      </c>
      <c r="C30" s="290"/>
      <c r="D30" s="290"/>
      <c r="E30" s="290"/>
      <c r="F30" s="290"/>
      <c r="G30" s="291"/>
      <c r="H30" s="255"/>
      <c r="I30" s="255"/>
      <c r="J30" s="16"/>
      <c r="K30" s="16"/>
    </row>
    <row r="31" spans="1:14" ht="15" customHeight="1" x14ac:dyDescent="0.25">
      <c r="A31" s="27" t="s">
        <v>64</v>
      </c>
      <c r="B31" s="289" t="s">
        <v>65</v>
      </c>
      <c r="C31" s="290"/>
      <c r="D31" s="290"/>
      <c r="E31" s="290"/>
      <c r="F31" s="290"/>
      <c r="G31" s="291"/>
      <c r="H31" s="255"/>
      <c r="I31" s="255"/>
      <c r="J31" s="16"/>
      <c r="K31" s="16"/>
    </row>
    <row r="32" spans="1:14" ht="15" customHeight="1" x14ac:dyDescent="0.25">
      <c r="A32" s="23" t="s">
        <v>66</v>
      </c>
      <c r="B32" s="288" t="s">
        <v>67</v>
      </c>
      <c r="C32" s="288"/>
      <c r="D32" s="288"/>
      <c r="E32" s="288"/>
      <c r="F32" s="288"/>
      <c r="G32" s="288"/>
      <c r="H32" s="372"/>
      <c r="I32" s="372"/>
      <c r="J32" s="16"/>
      <c r="K32" s="16"/>
    </row>
    <row r="33" spans="1:17" ht="15" customHeight="1" x14ac:dyDescent="0.25">
      <c r="A33" s="27" t="s">
        <v>68</v>
      </c>
      <c r="B33" s="265" t="s">
        <v>69</v>
      </c>
      <c r="C33" s="265"/>
      <c r="D33" s="265"/>
      <c r="E33" s="265"/>
      <c r="F33" s="265"/>
      <c r="G33" s="265"/>
      <c r="H33" s="373"/>
      <c r="I33" s="373"/>
      <c r="J33" s="16"/>
      <c r="K33" s="16"/>
    </row>
    <row r="34" spans="1:17" ht="15" customHeight="1" x14ac:dyDescent="0.25">
      <c r="A34" s="278" t="s">
        <v>70</v>
      </c>
      <c r="B34" s="278"/>
      <c r="C34" s="278"/>
      <c r="D34" s="278"/>
      <c r="E34" s="278"/>
      <c r="F34" s="278"/>
      <c r="G34" s="278"/>
      <c r="H34" s="327">
        <f>SUM(H27:I33)</f>
        <v>2485.9</v>
      </c>
      <c r="I34" s="327"/>
      <c r="J34" s="16"/>
      <c r="K34" s="16"/>
    </row>
    <row r="35" spans="1:17" ht="15" customHeight="1" x14ac:dyDescent="0.25">
      <c r="A35" s="283"/>
      <c r="B35" s="283"/>
      <c r="C35" s="283"/>
      <c r="D35" s="283"/>
      <c r="E35" s="283"/>
      <c r="F35" s="283"/>
      <c r="G35" s="283"/>
      <c r="H35" s="283"/>
      <c r="I35" s="283"/>
      <c r="J35" s="16"/>
      <c r="K35" s="16"/>
      <c r="L35" s="55"/>
      <c r="N35" s="55"/>
    </row>
    <row r="36" spans="1:17" ht="15" customHeight="1" x14ac:dyDescent="0.25">
      <c r="A36" s="284" t="s">
        <v>71</v>
      </c>
      <c r="B36" s="285"/>
      <c r="C36" s="285"/>
      <c r="D36" s="285"/>
      <c r="E36" s="285"/>
      <c r="F36" s="285"/>
      <c r="G36" s="285"/>
      <c r="H36" s="285"/>
      <c r="I36" s="286"/>
      <c r="J36" s="16"/>
      <c r="K36" s="16"/>
      <c r="Q36" s="55"/>
    </row>
    <row r="37" spans="1:17" ht="15" customHeight="1" x14ac:dyDescent="0.25">
      <c r="A37" s="287" t="s">
        <v>72</v>
      </c>
      <c r="B37" s="287"/>
      <c r="C37" s="287"/>
      <c r="D37" s="287"/>
      <c r="E37" s="287"/>
      <c r="F37" s="287"/>
      <c r="G37" s="287"/>
      <c r="H37" s="287"/>
      <c r="I37" s="287"/>
      <c r="J37" s="16"/>
      <c r="K37" s="16"/>
      <c r="L37" s="61"/>
    </row>
    <row r="38" spans="1:17" ht="15" customHeight="1" x14ac:dyDescent="0.25">
      <c r="A38" s="44" t="s">
        <v>73</v>
      </c>
      <c r="B38" s="302" t="s">
        <v>74</v>
      </c>
      <c r="C38" s="303"/>
      <c r="D38" s="303"/>
      <c r="E38" s="303"/>
      <c r="F38" s="303"/>
      <c r="G38" s="304"/>
      <c r="H38" s="44" t="s">
        <v>75</v>
      </c>
      <c r="I38" s="47" t="s">
        <v>56</v>
      </c>
      <c r="J38" s="16"/>
      <c r="K38" s="16"/>
      <c r="N38" s="59"/>
    </row>
    <row r="39" spans="1:17" ht="15" customHeight="1" x14ac:dyDescent="0.25">
      <c r="A39" s="27" t="s">
        <v>34</v>
      </c>
      <c r="B39" s="305" t="s">
        <v>76</v>
      </c>
      <c r="C39" s="306"/>
      <c r="D39" s="306"/>
      <c r="E39" s="306"/>
      <c r="F39" s="306"/>
      <c r="G39" s="307"/>
      <c r="H39" s="64">
        <v>8.3299999999999999E-2</v>
      </c>
      <c r="I39" s="34">
        <f>H34*H39</f>
        <v>207.07547</v>
      </c>
      <c r="J39" s="16"/>
      <c r="K39" s="17"/>
      <c r="L39" s="60"/>
      <c r="M39" s="60"/>
      <c r="N39" s="59"/>
      <c r="O39" s="14"/>
    </row>
    <row r="40" spans="1:17" ht="15" customHeight="1" x14ac:dyDescent="0.25">
      <c r="A40" s="27" t="s">
        <v>36</v>
      </c>
      <c r="B40" s="305" t="s">
        <v>77</v>
      </c>
      <c r="C40" s="306"/>
      <c r="D40" s="306"/>
      <c r="E40" s="306"/>
      <c r="F40" s="306"/>
      <c r="G40" s="307"/>
      <c r="H40" s="64">
        <f>0.0833333333333333+0.0277777777777778</f>
        <v>0.1111111111111111</v>
      </c>
      <c r="I40" s="34">
        <f>H34*H40</f>
        <v>276.21111111111111</v>
      </c>
      <c r="J40" s="16"/>
      <c r="K40" s="17"/>
      <c r="L40" s="60"/>
      <c r="M40" s="60"/>
      <c r="N40" s="59"/>
      <c r="O40" s="14"/>
    </row>
    <row r="41" spans="1:17" ht="15" customHeight="1" x14ac:dyDescent="0.25">
      <c r="A41" s="63" t="s">
        <v>78</v>
      </c>
      <c r="B41" s="62"/>
      <c r="C41" s="62"/>
      <c r="D41" s="62"/>
      <c r="E41" s="62"/>
      <c r="F41" s="62"/>
      <c r="G41" s="62"/>
      <c r="H41" s="69">
        <f>SUM(H39:H40)</f>
        <v>0.19441111111111109</v>
      </c>
      <c r="I41" s="68">
        <f>SUM(I39:I40)</f>
        <v>483.2865811111111</v>
      </c>
      <c r="J41" s="16"/>
      <c r="K41" s="16"/>
      <c r="L41" s="55"/>
      <c r="N41" s="55"/>
    </row>
    <row r="42" spans="1:17" ht="15" customHeight="1" x14ac:dyDescent="0.25">
      <c r="A42" s="308" t="s">
        <v>79</v>
      </c>
      <c r="B42" s="308"/>
      <c r="C42" s="308"/>
      <c r="D42" s="308"/>
      <c r="E42" s="308"/>
      <c r="F42" s="308"/>
      <c r="G42" s="308"/>
      <c r="H42" s="308"/>
      <c r="I42" s="308"/>
      <c r="J42" s="16"/>
      <c r="K42" s="16"/>
      <c r="L42" s="55"/>
    </row>
    <row r="43" spans="1:17" ht="15" customHeight="1" x14ac:dyDescent="0.25">
      <c r="A43" s="287" t="s">
        <v>80</v>
      </c>
      <c r="B43" s="287"/>
      <c r="C43" s="287"/>
      <c r="D43" s="287"/>
      <c r="E43" s="287"/>
      <c r="F43" s="287"/>
      <c r="G43" s="287"/>
      <c r="H43" s="287"/>
      <c r="I43" s="287"/>
      <c r="J43" s="16"/>
      <c r="K43" s="16"/>
    </row>
    <row r="44" spans="1:17" ht="15" customHeight="1" x14ac:dyDescent="0.25">
      <c r="A44" s="44" t="s">
        <v>81</v>
      </c>
      <c r="B44" s="287" t="s">
        <v>82</v>
      </c>
      <c r="C44" s="287"/>
      <c r="D44" s="287"/>
      <c r="E44" s="287"/>
      <c r="F44" s="287"/>
      <c r="G44" s="287"/>
      <c r="H44" s="44" t="s">
        <v>75</v>
      </c>
      <c r="I44" s="47" t="s">
        <v>56</v>
      </c>
      <c r="J44" s="16"/>
      <c r="K44" s="16"/>
      <c r="N44" s="55"/>
    </row>
    <row r="45" spans="1:17" ht="15" customHeight="1" x14ac:dyDescent="0.25">
      <c r="A45" s="27" t="s">
        <v>34</v>
      </c>
      <c r="B45" s="265" t="s">
        <v>83</v>
      </c>
      <c r="C45" s="265"/>
      <c r="D45" s="265"/>
      <c r="E45" s="265"/>
      <c r="F45" s="265"/>
      <c r="G45" s="265"/>
      <c r="H45" s="35">
        <v>0.2</v>
      </c>
      <c r="I45" s="36">
        <f>($H$34+$I$41)*H45</f>
        <v>593.83731622222228</v>
      </c>
      <c r="J45" s="16"/>
      <c r="K45" s="16"/>
      <c r="P45" s="57"/>
    </row>
    <row r="46" spans="1:17" ht="15" customHeight="1" x14ac:dyDescent="0.25">
      <c r="A46" s="27" t="s">
        <v>36</v>
      </c>
      <c r="B46" s="265" t="s">
        <v>84</v>
      </c>
      <c r="C46" s="265"/>
      <c r="D46" s="265"/>
      <c r="E46" s="265"/>
      <c r="F46" s="265"/>
      <c r="G46" s="265"/>
      <c r="H46" s="35">
        <v>2.5000000000000001E-2</v>
      </c>
      <c r="I46" s="36">
        <f t="shared" ref="I46:I52" si="0">($H$34+$I$41)*H46</f>
        <v>74.229664527777786</v>
      </c>
      <c r="J46" s="16"/>
      <c r="K46" s="16"/>
      <c r="O46" s="55"/>
    </row>
    <row r="47" spans="1:17" ht="15" customHeight="1" x14ac:dyDescent="0.25">
      <c r="A47" s="37" t="s">
        <v>39</v>
      </c>
      <c r="B47" s="265" t="s">
        <v>85</v>
      </c>
      <c r="C47" s="265"/>
      <c r="D47" s="265"/>
      <c r="E47" s="265"/>
      <c r="F47" s="265"/>
      <c r="G47" s="265"/>
      <c r="H47" s="205">
        <v>0.03</v>
      </c>
      <c r="I47" s="36">
        <f t="shared" si="0"/>
        <v>89.075597433333328</v>
      </c>
      <c r="J47" s="16"/>
      <c r="K47" s="16"/>
      <c r="L47" s="55"/>
    </row>
    <row r="48" spans="1:17" ht="15" customHeight="1" x14ac:dyDescent="0.25">
      <c r="A48" s="37" t="s">
        <v>41</v>
      </c>
      <c r="B48" s="265" t="s">
        <v>86</v>
      </c>
      <c r="C48" s="265"/>
      <c r="D48" s="265"/>
      <c r="E48" s="265"/>
      <c r="F48" s="265"/>
      <c r="G48" s="265"/>
      <c r="H48" s="35">
        <v>1.4999999999999999E-2</v>
      </c>
      <c r="I48" s="36">
        <f>($H$34+$I$41)*H48</f>
        <v>44.537798716666664</v>
      </c>
      <c r="J48" s="16"/>
      <c r="K48" s="16"/>
      <c r="L48" s="55"/>
    </row>
    <row r="49" spans="1:15" ht="15" customHeight="1" x14ac:dyDescent="0.25">
      <c r="A49" s="27" t="s">
        <v>64</v>
      </c>
      <c r="B49" s="265" t="s">
        <v>87</v>
      </c>
      <c r="C49" s="265"/>
      <c r="D49" s="265"/>
      <c r="E49" s="265"/>
      <c r="F49" s="265"/>
      <c r="G49" s="265"/>
      <c r="H49" s="53">
        <v>0.01</v>
      </c>
      <c r="I49" s="36">
        <f t="shared" si="0"/>
        <v>29.691865811111111</v>
      </c>
      <c r="J49" s="16"/>
      <c r="K49" s="16"/>
    </row>
    <row r="50" spans="1:15" ht="15" customHeight="1" x14ac:dyDescent="0.25">
      <c r="A50" s="27" t="s">
        <v>66</v>
      </c>
      <c r="B50" s="265" t="s">
        <v>88</v>
      </c>
      <c r="C50" s="265"/>
      <c r="D50" s="265"/>
      <c r="E50" s="265"/>
      <c r="F50" s="265"/>
      <c r="G50" s="265"/>
      <c r="H50" s="35">
        <v>6.0000000000000001E-3</v>
      </c>
      <c r="I50" s="36">
        <f t="shared" si="0"/>
        <v>17.815119486666667</v>
      </c>
      <c r="J50" s="16"/>
      <c r="K50" s="16"/>
    </row>
    <row r="51" spans="1:15" ht="15" customHeight="1" x14ac:dyDescent="0.25">
      <c r="A51" s="27" t="s">
        <v>68</v>
      </c>
      <c r="B51" s="265" t="s">
        <v>89</v>
      </c>
      <c r="C51" s="265"/>
      <c r="D51" s="265"/>
      <c r="E51" s="265"/>
      <c r="F51" s="265"/>
      <c r="G51" s="265"/>
      <c r="H51" s="35">
        <v>2E-3</v>
      </c>
      <c r="I51" s="36">
        <f t="shared" si="0"/>
        <v>5.9383731622222227</v>
      </c>
      <c r="J51" s="16"/>
      <c r="K51" s="16"/>
    </row>
    <row r="52" spans="1:15" ht="15" customHeight="1" x14ac:dyDescent="0.25">
      <c r="A52" s="27" t="s">
        <v>90</v>
      </c>
      <c r="B52" s="265" t="s">
        <v>91</v>
      </c>
      <c r="C52" s="265"/>
      <c r="D52" s="265"/>
      <c r="E52" s="265"/>
      <c r="F52" s="265"/>
      <c r="G52" s="265"/>
      <c r="H52" s="53">
        <v>0.08</v>
      </c>
      <c r="I52" s="36">
        <f t="shared" si="0"/>
        <v>237.53492648888889</v>
      </c>
      <c r="J52" s="16"/>
      <c r="K52" s="16"/>
    </row>
    <row r="53" spans="1:15" ht="15" customHeight="1" x14ac:dyDescent="0.25">
      <c r="A53" s="278" t="s">
        <v>28</v>
      </c>
      <c r="B53" s="278"/>
      <c r="C53" s="278"/>
      <c r="D53" s="278"/>
      <c r="E53" s="278"/>
      <c r="F53" s="278"/>
      <c r="G53" s="278"/>
      <c r="H53" s="49">
        <f>SUM(H45:H52)</f>
        <v>0.36800000000000005</v>
      </c>
      <c r="I53" s="48">
        <f>SUM(I45:I52)</f>
        <v>1092.6606618488888</v>
      </c>
      <c r="J53" s="16"/>
      <c r="K53" s="16"/>
    </row>
    <row r="54" spans="1:15" ht="15" customHeight="1" x14ac:dyDescent="0.25">
      <c r="A54" s="308"/>
      <c r="B54" s="308"/>
      <c r="C54" s="308"/>
      <c r="D54" s="308"/>
      <c r="E54" s="308"/>
      <c r="F54" s="308"/>
      <c r="G54" s="308"/>
      <c r="H54" s="308"/>
      <c r="I54" s="308"/>
      <c r="J54" s="16"/>
      <c r="K54" s="16"/>
    </row>
    <row r="55" spans="1:15" ht="15" customHeight="1" x14ac:dyDescent="0.25">
      <c r="A55" s="311" t="s">
        <v>92</v>
      </c>
      <c r="B55" s="312"/>
      <c r="C55" s="312"/>
      <c r="D55" s="312"/>
      <c r="E55" s="312"/>
      <c r="F55" s="312"/>
      <c r="G55" s="312"/>
      <c r="H55" s="312"/>
      <c r="I55" s="313"/>
      <c r="J55" s="16"/>
      <c r="K55" s="16"/>
    </row>
    <row r="56" spans="1:15" ht="15" customHeight="1" x14ac:dyDescent="0.25">
      <c r="A56" s="44" t="s">
        <v>93</v>
      </c>
      <c r="B56" s="287" t="s">
        <v>94</v>
      </c>
      <c r="C56" s="287"/>
      <c r="D56" s="287"/>
      <c r="E56" s="287"/>
      <c r="F56" s="287"/>
      <c r="G56" s="287"/>
      <c r="H56" s="278" t="s">
        <v>56</v>
      </c>
      <c r="I56" s="278"/>
      <c r="J56" s="16"/>
      <c r="K56" s="16"/>
    </row>
    <row r="57" spans="1:15" ht="15" customHeight="1" x14ac:dyDescent="0.25">
      <c r="A57" s="314" t="s">
        <v>34</v>
      </c>
      <c r="B57" s="314" t="s">
        <v>95</v>
      </c>
      <c r="C57" s="27" t="s">
        <v>96</v>
      </c>
      <c r="D57" s="27" t="s">
        <v>97</v>
      </c>
      <c r="E57" s="27" t="s">
        <v>98</v>
      </c>
      <c r="F57" s="27" t="s">
        <v>99</v>
      </c>
      <c r="G57" s="27" t="s">
        <v>100</v>
      </c>
      <c r="H57" s="316">
        <f>D58*E58*F58</f>
        <v>189.2</v>
      </c>
      <c r="I57" s="317"/>
      <c r="J57" s="16"/>
      <c r="K57" s="16"/>
    </row>
    <row r="58" spans="1:15" ht="15" customHeight="1" x14ac:dyDescent="0.25">
      <c r="A58" s="315"/>
      <c r="B58" s="315"/>
      <c r="C58" s="27" t="s">
        <v>60</v>
      </c>
      <c r="D58" s="33">
        <v>4.3</v>
      </c>
      <c r="E58" s="27">
        <v>2</v>
      </c>
      <c r="F58" s="27">
        <v>22</v>
      </c>
      <c r="G58" s="33">
        <f>H27*0.06</f>
        <v>149.154</v>
      </c>
      <c r="H58" s="318">
        <f>IF(C58="N",0,IF(D58*E58*F58-(H27*6%)&lt;0,0,D58*E58*F58-(H27*6%)))</f>
        <v>40.045999999999992</v>
      </c>
      <c r="I58" s="319"/>
      <c r="J58" s="16"/>
      <c r="K58" s="16"/>
    </row>
    <row r="59" spans="1:15" ht="15" customHeight="1" x14ac:dyDescent="0.25">
      <c r="A59" s="314" t="s">
        <v>36</v>
      </c>
      <c r="B59" s="328" t="s">
        <v>101</v>
      </c>
      <c r="C59" s="329"/>
      <c r="D59" s="27" t="s">
        <v>96</v>
      </c>
      <c r="E59" s="27" t="s">
        <v>97</v>
      </c>
      <c r="F59" s="27" t="s">
        <v>99</v>
      </c>
      <c r="G59" s="27" t="s">
        <v>100</v>
      </c>
      <c r="H59" s="332">
        <f>IF(D60="N",0,(E60*F60)-G60)</f>
        <v>465.3</v>
      </c>
      <c r="I59" s="333"/>
      <c r="J59" s="16"/>
      <c r="K59" s="16"/>
      <c r="O59" s="55"/>
    </row>
    <row r="60" spans="1:15" ht="15" customHeight="1" x14ac:dyDescent="0.25">
      <c r="A60" s="315"/>
      <c r="B60" s="330"/>
      <c r="C60" s="331"/>
      <c r="D60" s="27" t="s">
        <v>60</v>
      </c>
      <c r="E60" s="206">
        <v>23.5</v>
      </c>
      <c r="F60" s="27">
        <v>22</v>
      </c>
      <c r="G60" s="33">
        <f>E60*F60*0.1</f>
        <v>51.7</v>
      </c>
      <c r="H60" s="334"/>
      <c r="I60" s="335"/>
      <c r="J60" s="16"/>
      <c r="K60" s="16"/>
      <c r="O60" s="55"/>
    </row>
    <row r="61" spans="1:15" ht="15" customHeight="1" x14ac:dyDescent="0.25">
      <c r="A61" s="54" t="s">
        <v>39</v>
      </c>
      <c r="B61" s="367" t="s">
        <v>102</v>
      </c>
      <c r="C61" s="368"/>
      <c r="D61" s="368"/>
      <c r="E61" s="368"/>
      <c r="F61" s="368"/>
      <c r="G61" s="369"/>
      <c r="H61" s="323">
        <v>0</v>
      </c>
      <c r="I61" s="324"/>
      <c r="J61" s="16"/>
      <c r="K61" s="16"/>
      <c r="O61" s="55"/>
    </row>
    <row r="62" spans="1:15" ht="15" customHeight="1" x14ac:dyDescent="0.25">
      <c r="A62" s="54" t="s">
        <v>41</v>
      </c>
      <c r="B62" s="367" t="s">
        <v>103</v>
      </c>
      <c r="C62" s="368"/>
      <c r="D62" s="368"/>
      <c r="E62" s="368"/>
      <c r="F62" s="368"/>
      <c r="G62" s="369"/>
      <c r="H62" s="323">
        <v>0</v>
      </c>
      <c r="I62" s="324"/>
      <c r="J62" s="16"/>
      <c r="K62" s="16"/>
      <c r="O62" s="55"/>
    </row>
    <row r="63" spans="1:15" ht="15" customHeight="1" x14ac:dyDescent="0.25">
      <c r="A63" s="54" t="s">
        <v>64</v>
      </c>
      <c r="B63" s="97" t="s">
        <v>104</v>
      </c>
      <c r="C63" s="98"/>
      <c r="D63" s="98"/>
      <c r="E63" s="98"/>
      <c r="F63" s="98"/>
      <c r="G63" s="99"/>
      <c r="H63" s="325">
        <v>20.149999999999999</v>
      </c>
      <c r="I63" s="326"/>
      <c r="J63" s="16"/>
      <c r="K63" s="16"/>
      <c r="O63" s="55"/>
    </row>
    <row r="64" spans="1:15" ht="15" customHeight="1" x14ac:dyDescent="0.25">
      <c r="A64" s="278" t="s">
        <v>78</v>
      </c>
      <c r="B64" s="278"/>
      <c r="C64" s="278"/>
      <c r="D64" s="278"/>
      <c r="E64" s="278"/>
      <c r="F64" s="278"/>
      <c r="G64" s="278"/>
      <c r="H64" s="327">
        <f>SUM(H58:I63)</f>
        <v>525.49599999999998</v>
      </c>
      <c r="I64" s="327"/>
      <c r="J64" s="16"/>
      <c r="K64" s="16"/>
    </row>
    <row r="65" spans="1:15" ht="15" customHeight="1" x14ac:dyDescent="0.25">
      <c r="A65" s="269"/>
      <c r="B65" s="269"/>
      <c r="C65" s="269"/>
      <c r="D65" s="269"/>
      <c r="E65" s="269"/>
      <c r="F65" s="269"/>
      <c r="G65" s="269"/>
      <c r="H65" s="269"/>
      <c r="I65" s="269"/>
      <c r="J65" s="16"/>
      <c r="K65" s="16"/>
    </row>
    <row r="66" spans="1:15" ht="15" customHeight="1" x14ac:dyDescent="0.25">
      <c r="A66" s="336" t="s">
        <v>105</v>
      </c>
      <c r="B66" s="336"/>
      <c r="C66" s="336"/>
      <c r="D66" s="336"/>
      <c r="E66" s="336"/>
      <c r="F66" s="336"/>
      <c r="G66" s="336"/>
      <c r="H66" s="336"/>
      <c r="I66" s="336"/>
      <c r="J66" s="16"/>
      <c r="K66" s="16"/>
      <c r="N66" s="56"/>
    </row>
    <row r="67" spans="1:15" ht="15" customHeight="1" x14ac:dyDescent="0.25">
      <c r="A67" s="337"/>
      <c r="B67" s="337"/>
      <c r="C67" s="337"/>
      <c r="D67" s="337"/>
      <c r="E67" s="337"/>
      <c r="F67" s="337"/>
      <c r="G67" s="337"/>
      <c r="H67" s="337"/>
      <c r="I67" s="337"/>
      <c r="J67" s="16"/>
      <c r="K67" s="16"/>
      <c r="N67" s="55"/>
    </row>
    <row r="68" spans="1:15" ht="15" customHeight="1" x14ac:dyDescent="0.25">
      <c r="A68" s="43">
        <v>2</v>
      </c>
      <c r="B68" s="376" t="s">
        <v>106</v>
      </c>
      <c r="C68" s="377"/>
      <c r="D68" s="377"/>
      <c r="E68" s="377"/>
      <c r="F68" s="377"/>
      <c r="G68" s="378"/>
      <c r="H68" s="253" t="s">
        <v>56</v>
      </c>
      <c r="I68" s="253"/>
      <c r="J68" s="16"/>
      <c r="K68" s="16"/>
    </row>
    <row r="69" spans="1:15" ht="15" customHeight="1" x14ac:dyDescent="0.25">
      <c r="A69" s="28" t="s">
        <v>73</v>
      </c>
      <c r="B69" s="358" t="s">
        <v>107</v>
      </c>
      <c r="C69" s="359"/>
      <c r="D69" s="359"/>
      <c r="E69" s="359"/>
      <c r="F69" s="359"/>
      <c r="G69" s="360"/>
      <c r="H69" s="370">
        <f>I41</f>
        <v>483.2865811111111</v>
      </c>
      <c r="I69" s="371"/>
      <c r="J69" s="16"/>
      <c r="K69" s="18"/>
      <c r="L69" s="15"/>
      <c r="M69" s="15"/>
      <c r="N69" s="15"/>
      <c r="O69" s="15"/>
    </row>
    <row r="70" spans="1:15" ht="15" customHeight="1" x14ac:dyDescent="0.25">
      <c r="A70" s="28" t="s">
        <v>81</v>
      </c>
      <c r="B70" s="358" t="s">
        <v>82</v>
      </c>
      <c r="C70" s="359"/>
      <c r="D70" s="359"/>
      <c r="E70" s="359"/>
      <c r="F70" s="359"/>
      <c r="G70" s="360"/>
      <c r="H70" s="255">
        <f>I53</f>
        <v>1092.6606618488888</v>
      </c>
      <c r="I70" s="255"/>
      <c r="J70" s="16"/>
      <c r="K70" s="16"/>
    </row>
    <row r="71" spans="1:15" ht="15" customHeight="1" x14ac:dyDescent="0.25">
      <c r="A71" s="28" t="s">
        <v>93</v>
      </c>
      <c r="B71" s="358" t="s">
        <v>94</v>
      </c>
      <c r="C71" s="359"/>
      <c r="D71" s="359"/>
      <c r="E71" s="359"/>
      <c r="F71" s="359"/>
      <c r="G71" s="360"/>
      <c r="H71" s="255">
        <f>H64</f>
        <v>525.49599999999998</v>
      </c>
      <c r="I71" s="255"/>
      <c r="J71" s="16"/>
      <c r="K71" s="16"/>
    </row>
    <row r="72" spans="1:15" ht="15" customHeight="1" x14ac:dyDescent="0.25">
      <c r="A72" s="47" t="s">
        <v>78</v>
      </c>
      <c r="B72" s="311"/>
      <c r="C72" s="312"/>
      <c r="D72" s="312"/>
      <c r="E72" s="312"/>
      <c r="F72" s="312"/>
      <c r="G72" s="313"/>
      <c r="H72" s="327">
        <f>SUM(H69:I71)</f>
        <v>2101.4432429600001</v>
      </c>
      <c r="I72" s="327"/>
      <c r="J72" s="16"/>
      <c r="K72" s="16"/>
    </row>
    <row r="73" spans="1:15" ht="15" customHeight="1" x14ac:dyDescent="0.25">
      <c r="A73" s="339"/>
      <c r="B73" s="339"/>
      <c r="C73" s="339"/>
      <c r="D73" s="339"/>
      <c r="E73" s="339"/>
      <c r="F73" s="339"/>
      <c r="G73" s="339"/>
      <c r="H73" s="339"/>
      <c r="I73" s="339"/>
      <c r="J73" s="16"/>
      <c r="K73" s="16"/>
    </row>
    <row r="74" spans="1:15" ht="15" customHeight="1" x14ac:dyDescent="0.25">
      <c r="A74" s="284" t="s">
        <v>108</v>
      </c>
      <c r="B74" s="285"/>
      <c r="C74" s="285"/>
      <c r="D74" s="285"/>
      <c r="E74" s="285"/>
      <c r="F74" s="285"/>
      <c r="G74" s="285"/>
      <c r="H74" s="285"/>
      <c r="I74" s="286"/>
      <c r="J74" s="16"/>
      <c r="K74" s="16"/>
    </row>
    <row r="75" spans="1:15" ht="15" customHeight="1" x14ac:dyDescent="0.25">
      <c r="A75" s="44">
        <v>3</v>
      </c>
      <c r="B75" s="63" t="s">
        <v>109</v>
      </c>
      <c r="C75" s="62"/>
      <c r="D75" s="62"/>
      <c r="E75" s="62"/>
      <c r="F75" s="62"/>
      <c r="G75" s="62"/>
      <c r="H75" s="44" t="s">
        <v>75</v>
      </c>
      <c r="I75" s="47" t="s">
        <v>56</v>
      </c>
      <c r="J75" s="16"/>
      <c r="K75" s="16"/>
    </row>
    <row r="76" spans="1:15" ht="15" customHeight="1" x14ac:dyDescent="0.25">
      <c r="A76" s="27" t="s">
        <v>34</v>
      </c>
      <c r="B76" s="65" t="s">
        <v>110</v>
      </c>
      <c r="C76" s="66"/>
      <c r="D76" s="66"/>
      <c r="E76" s="66"/>
      <c r="F76" s="66"/>
      <c r="G76" s="66"/>
      <c r="H76" s="207">
        <f>0.05*(1+(1/12+1/12+1/36))/12</f>
        <v>4.9768518518518521E-3</v>
      </c>
      <c r="I76" s="36">
        <f>H76*$H$34</f>
        <v>12.371956018518519</v>
      </c>
      <c r="J76" s="355"/>
      <c r="K76" s="16"/>
    </row>
    <row r="77" spans="1:15" ht="15" customHeight="1" x14ac:dyDescent="0.25">
      <c r="A77" s="27" t="s">
        <v>36</v>
      </c>
      <c r="B77" s="65" t="s">
        <v>111</v>
      </c>
      <c r="C77" s="66"/>
      <c r="D77" s="66"/>
      <c r="E77" s="66"/>
      <c r="F77" s="66"/>
      <c r="G77" s="66"/>
      <c r="H77" s="207">
        <f>H76*0.08</f>
        <v>3.9814814814814818E-4</v>
      </c>
      <c r="I77" s="36">
        <f t="shared" ref="I77:I81" si="1">H77*$H$34</f>
        <v>0.98975648148148154</v>
      </c>
      <c r="J77" s="355"/>
      <c r="K77" s="16"/>
      <c r="L77" s="55"/>
    </row>
    <row r="78" spans="1:15" ht="15" customHeight="1" x14ac:dyDescent="0.25">
      <c r="A78" s="27" t="s">
        <v>39</v>
      </c>
      <c r="B78" s="65" t="s">
        <v>112</v>
      </c>
      <c r="C78" s="66"/>
      <c r="D78" s="66"/>
      <c r="E78" s="66"/>
      <c r="F78" s="66"/>
      <c r="G78" s="66"/>
      <c r="H78" s="207">
        <f>0.4*0.08*0.05</f>
        <v>1.6000000000000001E-3</v>
      </c>
      <c r="I78" s="36">
        <f t="shared" si="1"/>
        <v>3.9774400000000005</v>
      </c>
      <c r="J78" s="355"/>
      <c r="K78" s="16"/>
    </row>
    <row r="79" spans="1:15" ht="15" customHeight="1" x14ac:dyDescent="0.25">
      <c r="A79" s="27" t="s">
        <v>41</v>
      </c>
      <c r="B79" s="65" t="s">
        <v>113</v>
      </c>
      <c r="C79" s="66"/>
      <c r="D79" s="66"/>
      <c r="E79" s="66"/>
      <c r="F79" s="66"/>
      <c r="G79" s="66"/>
      <c r="H79" s="207">
        <f>7/30/12</f>
        <v>1.9444444444444445E-2</v>
      </c>
      <c r="I79" s="36">
        <f t="shared" si="1"/>
        <v>48.336944444444448</v>
      </c>
      <c r="J79" s="355"/>
      <c r="K79" s="16"/>
    </row>
    <row r="80" spans="1:15" ht="15" customHeight="1" x14ac:dyDescent="0.25">
      <c r="A80" s="27" t="s">
        <v>64</v>
      </c>
      <c r="B80" s="65" t="s">
        <v>114</v>
      </c>
      <c r="C80" s="66"/>
      <c r="D80" s="66"/>
      <c r="E80" s="66"/>
      <c r="F80" s="66"/>
      <c r="G80" s="66"/>
      <c r="H80" s="207">
        <f>H53*H79</f>
        <v>7.1555555555555565E-3</v>
      </c>
      <c r="I80" s="36">
        <f t="shared" si="1"/>
        <v>17.787995555555558</v>
      </c>
      <c r="J80" s="355"/>
      <c r="K80" s="16"/>
    </row>
    <row r="81" spans="1:15" ht="15" customHeight="1" x14ac:dyDescent="0.25">
      <c r="A81" s="27" t="s">
        <v>66</v>
      </c>
      <c r="B81" s="65" t="s">
        <v>116</v>
      </c>
      <c r="C81" s="66"/>
      <c r="D81" s="66"/>
      <c r="E81" s="66"/>
      <c r="F81" s="66"/>
      <c r="G81" s="66"/>
      <c r="H81" s="207">
        <f>0.4*0.08</f>
        <v>3.2000000000000001E-2</v>
      </c>
      <c r="I81" s="36">
        <f t="shared" si="1"/>
        <v>79.5488</v>
      </c>
      <c r="J81" s="355"/>
      <c r="K81" s="16"/>
    </row>
    <row r="82" spans="1:15" ht="15" customHeight="1" x14ac:dyDescent="0.25">
      <c r="A82" s="63" t="s">
        <v>78</v>
      </c>
      <c r="B82" s="62"/>
      <c r="C82" s="62"/>
      <c r="D82" s="62"/>
      <c r="E82" s="62"/>
      <c r="F82" s="62"/>
      <c r="G82" s="62"/>
      <c r="H82" s="327">
        <f>SUM(I76:I81)</f>
        <v>163.01289250000002</v>
      </c>
      <c r="I82" s="327"/>
      <c r="J82" s="16"/>
      <c r="K82" s="16"/>
    </row>
    <row r="83" spans="1:15" ht="15" customHeight="1" x14ac:dyDescent="0.25">
      <c r="A83" s="308"/>
      <c r="B83" s="308"/>
      <c r="C83" s="308"/>
      <c r="D83" s="308"/>
      <c r="E83" s="308"/>
      <c r="F83" s="308"/>
      <c r="G83" s="308"/>
      <c r="H83" s="308"/>
      <c r="I83" s="308"/>
      <c r="J83" s="16"/>
      <c r="K83" s="16"/>
    </row>
    <row r="84" spans="1:15" ht="15" customHeight="1" x14ac:dyDescent="0.25">
      <c r="A84" s="284" t="s">
        <v>117</v>
      </c>
      <c r="B84" s="285"/>
      <c r="C84" s="285"/>
      <c r="D84" s="285"/>
      <c r="E84" s="285"/>
      <c r="F84" s="285"/>
      <c r="G84" s="285"/>
      <c r="H84" s="285"/>
      <c r="I84" s="286"/>
      <c r="J84" s="16"/>
      <c r="K84" s="16"/>
    </row>
    <row r="85" spans="1:15" ht="15" customHeight="1" x14ac:dyDescent="0.25">
      <c r="A85" s="311" t="s">
        <v>118</v>
      </c>
      <c r="B85" s="312"/>
      <c r="C85" s="312"/>
      <c r="D85" s="312"/>
      <c r="E85" s="312"/>
      <c r="F85" s="312"/>
      <c r="G85" s="312"/>
      <c r="H85" s="312"/>
      <c r="I85" s="313"/>
      <c r="J85" s="16"/>
      <c r="K85" s="16"/>
    </row>
    <row r="86" spans="1:15" ht="15" customHeight="1" x14ac:dyDescent="0.25">
      <c r="A86" s="44" t="s">
        <v>119</v>
      </c>
      <c r="B86" s="63" t="s">
        <v>120</v>
      </c>
      <c r="C86" s="62"/>
      <c r="D86" s="62"/>
      <c r="E86" s="62"/>
      <c r="F86" s="62"/>
      <c r="G86" s="62"/>
      <c r="H86" s="44" t="s">
        <v>75</v>
      </c>
      <c r="I86" s="44" t="s">
        <v>56</v>
      </c>
      <c r="J86" s="16"/>
      <c r="K86" s="16"/>
    </row>
    <row r="87" spans="1:15" ht="15" customHeight="1" x14ac:dyDescent="0.25">
      <c r="A87" s="27" t="s">
        <v>34</v>
      </c>
      <c r="B87" s="65" t="s">
        <v>121</v>
      </c>
      <c r="C87" s="66"/>
      <c r="D87" s="66"/>
      <c r="E87" s="66"/>
      <c r="F87" s="66"/>
      <c r="G87" s="66"/>
      <c r="H87" s="58">
        <f>(1/12+1/12+1/36)/12</f>
        <v>1.6203703703703703E-2</v>
      </c>
      <c r="I87" s="34">
        <f>H87*$H$34</f>
        <v>40.280787037037037</v>
      </c>
      <c r="J87" s="16"/>
      <c r="K87" s="16"/>
    </row>
    <row r="88" spans="1:15" ht="15" customHeight="1" x14ac:dyDescent="0.25">
      <c r="A88" s="27" t="s">
        <v>36</v>
      </c>
      <c r="B88" s="65" t="s">
        <v>122</v>
      </c>
      <c r="C88" s="66"/>
      <c r="D88" s="66"/>
      <c r="E88" s="66"/>
      <c r="F88" s="66"/>
      <c r="G88" s="66"/>
      <c r="H88" s="207">
        <f>(5/30/12)</f>
        <v>1.3888888888888888E-2</v>
      </c>
      <c r="I88" s="34">
        <f t="shared" ref="I88:I97" si="2">H88*$H$34</f>
        <v>34.526388888888889</v>
      </c>
      <c r="J88" s="355"/>
      <c r="K88" s="135"/>
      <c r="L88" s="14"/>
      <c r="M88" s="14"/>
      <c r="O88" s="67"/>
    </row>
    <row r="89" spans="1:15" ht="15" customHeight="1" x14ac:dyDescent="0.25">
      <c r="A89" s="27" t="s">
        <v>39</v>
      </c>
      <c r="B89" s="65" t="s">
        <v>123</v>
      </c>
      <c r="C89" s="66"/>
      <c r="D89" s="66"/>
      <c r="E89" s="66"/>
      <c r="F89" s="66"/>
      <c r="G89" s="66"/>
      <c r="H89" s="207">
        <f>0.0162*0.5*(5/30/12)</f>
        <v>1.1249999999999998E-4</v>
      </c>
      <c r="I89" s="34">
        <f t="shared" si="2"/>
        <v>0.27966374999999999</v>
      </c>
      <c r="J89" s="355"/>
      <c r="K89" s="136"/>
    </row>
    <row r="90" spans="1:15" ht="15" customHeight="1" x14ac:dyDescent="0.25">
      <c r="A90" s="27" t="s">
        <v>41</v>
      </c>
      <c r="B90" s="65" t="s">
        <v>124</v>
      </c>
      <c r="C90" s="66"/>
      <c r="D90" s="66"/>
      <c r="E90" s="66"/>
      <c r="F90" s="66"/>
      <c r="G90" s="66"/>
      <c r="H90" s="207">
        <f>(1/12+1/36)*(4/12)*0.5*0.0162</f>
        <v>2.9999999999999997E-4</v>
      </c>
      <c r="I90" s="34">
        <f t="shared" si="2"/>
        <v>0.74576999999999993</v>
      </c>
      <c r="J90" s="355"/>
      <c r="K90" s="16"/>
    </row>
    <row r="91" spans="1:15" ht="15" customHeight="1" x14ac:dyDescent="0.25">
      <c r="A91" s="27" t="s">
        <v>64</v>
      </c>
      <c r="B91" s="65" t="s">
        <v>125</v>
      </c>
      <c r="C91" s="66"/>
      <c r="D91" s="66"/>
      <c r="E91" s="66"/>
      <c r="F91" s="66"/>
      <c r="G91" s="66"/>
      <c r="H91" s="207">
        <f>(7/30/12)</f>
        <v>1.9444444444444445E-2</v>
      </c>
      <c r="I91" s="34">
        <f t="shared" si="2"/>
        <v>48.336944444444448</v>
      </c>
      <c r="J91" s="355"/>
      <c r="K91" s="16"/>
      <c r="M91" s="71"/>
    </row>
    <row r="92" spans="1:15" ht="15" customHeight="1" x14ac:dyDescent="0.25">
      <c r="A92" s="27" t="s">
        <v>66</v>
      </c>
      <c r="B92" s="65" t="s">
        <v>126</v>
      </c>
      <c r="C92" s="66"/>
      <c r="D92" s="66"/>
      <c r="E92" s="66"/>
      <c r="F92" s="66"/>
      <c r="G92" s="66"/>
      <c r="H92" s="207">
        <f>(15/30/12)*0.0122</f>
        <v>5.0833333333333329E-4</v>
      </c>
      <c r="I92" s="34">
        <f t="shared" si="2"/>
        <v>1.2636658333333333</v>
      </c>
      <c r="J92" s="355"/>
      <c r="K92" s="16"/>
    </row>
    <row r="93" spans="1:15" ht="15" customHeight="1" x14ac:dyDescent="0.25">
      <c r="A93" s="27"/>
      <c r="B93" s="65"/>
      <c r="C93" s="66"/>
      <c r="D93" s="66"/>
      <c r="E93" s="66"/>
      <c r="F93" s="66"/>
      <c r="G93" s="66"/>
      <c r="H93" s="58"/>
      <c r="I93" s="34">
        <f t="shared" si="2"/>
        <v>0</v>
      </c>
      <c r="J93" s="16"/>
      <c r="K93" s="16"/>
    </row>
    <row r="94" spans="1:15" ht="15" customHeight="1" x14ac:dyDescent="0.25">
      <c r="A94" s="27"/>
      <c r="B94" s="65"/>
      <c r="C94" s="66"/>
      <c r="D94" s="66"/>
      <c r="E94" s="66"/>
      <c r="F94" s="66"/>
      <c r="G94" s="66"/>
      <c r="H94" s="58"/>
      <c r="I94" s="34">
        <f t="shared" si="2"/>
        <v>0</v>
      </c>
      <c r="J94" s="16"/>
      <c r="K94" s="16"/>
    </row>
    <row r="95" spans="1:15" ht="15" customHeight="1" x14ac:dyDescent="0.25">
      <c r="A95" s="27"/>
      <c r="B95" s="65"/>
      <c r="C95" s="66"/>
      <c r="D95" s="66"/>
      <c r="E95" s="66"/>
      <c r="F95" s="66"/>
      <c r="G95" s="66"/>
      <c r="H95" s="58"/>
      <c r="I95" s="34">
        <f t="shared" si="2"/>
        <v>0</v>
      </c>
      <c r="J95" s="16"/>
      <c r="K95" s="16"/>
    </row>
    <row r="96" spans="1:15" ht="15" customHeight="1" x14ac:dyDescent="0.25">
      <c r="A96" s="27"/>
      <c r="B96" s="65"/>
      <c r="C96" s="66"/>
      <c r="D96" s="66"/>
      <c r="E96" s="66"/>
      <c r="F96" s="66"/>
      <c r="G96" s="66"/>
      <c r="H96" s="58"/>
      <c r="I96" s="34">
        <f t="shared" si="2"/>
        <v>0</v>
      </c>
      <c r="J96" s="16"/>
      <c r="K96" s="16"/>
    </row>
    <row r="97" spans="1:11" ht="15" customHeight="1" x14ac:dyDescent="0.25">
      <c r="A97" s="27"/>
      <c r="B97" s="65"/>
      <c r="C97" s="66"/>
      <c r="D97" s="66"/>
      <c r="E97" s="66"/>
      <c r="F97" s="66"/>
      <c r="G97" s="66"/>
      <c r="H97" s="58"/>
      <c r="I97" s="34">
        <f t="shared" si="2"/>
        <v>0</v>
      </c>
      <c r="J97" s="16"/>
      <c r="K97" s="16"/>
    </row>
    <row r="98" spans="1:11" ht="15" customHeight="1" x14ac:dyDescent="0.25">
      <c r="A98" s="348" t="s">
        <v>128</v>
      </c>
      <c r="B98" s="349"/>
      <c r="C98" s="349"/>
      <c r="D98" s="349"/>
      <c r="E98" s="349"/>
      <c r="F98" s="349"/>
      <c r="G98" s="350"/>
      <c r="H98" s="70">
        <f>SUM(H87:H97)</f>
        <v>5.0457870370370375E-2</v>
      </c>
      <c r="I98" s="34"/>
      <c r="J98" s="16"/>
      <c r="K98" s="16"/>
    </row>
    <row r="99" spans="1:11" ht="15" customHeight="1" x14ac:dyDescent="0.25">
      <c r="A99" s="27"/>
      <c r="B99" s="163"/>
      <c r="C99" s="164"/>
      <c r="D99" s="164"/>
      <c r="E99" s="164"/>
      <c r="F99" s="164"/>
      <c r="G99" s="164"/>
      <c r="H99" s="58"/>
      <c r="I99" s="34"/>
      <c r="J99" s="16"/>
      <c r="K99" s="16"/>
    </row>
    <row r="100" spans="1:11" ht="15" customHeight="1" x14ac:dyDescent="0.25">
      <c r="A100" s="27" t="s">
        <v>129</v>
      </c>
      <c r="B100" s="65" t="s">
        <v>167</v>
      </c>
      <c r="C100" s="66"/>
      <c r="D100" s="66"/>
      <c r="E100" s="66"/>
      <c r="F100" s="66"/>
      <c r="G100" s="66"/>
      <c r="H100" s="58">
        <f>H53</f>
        <v>0.36800000000000005</v>
      </c>
      <c r="I100" s="34">
        <f>H100*SUM(I87:I90)</f>
        <v>27.906400360740736</v>
      </c>
      <c r="J100" s="16"/>
      <c r="K100" s="16"/>
    </row>
    <row r="101" spans="1:11" ht="15" customHeight="1" x14ac:dyDescent="0.25">
      <c r="A101" s="348" t="s">
        <v>78</v>
      </c>
      <c r="B101" s="349"/>
      <c r="C101" s="349"/>
      <c r="D101" s="349"/>
      <c r="E101" s="349"/>
      <c r="F101" s="349"/>
      <c r="G101" s="350"/>
      <c r="H101" s="46">
        <f>H98+H99+H100</f>
        <v>0.41845787037037041</v>
      </c>
      <c r="I101" s="45">
        <f>SUM(I87:I97,I99:I100)</f>
        <v>153.33962031444443</v>
      </c>
      <c r="J101" s="16"/>
      <c r="K101" s="16"/>
    </row>
    <row r="102" spans="1:11" ht="15" customHeight="1" x14ac:dyDescent="0.25">
      <c r="A102" s="269"/>
      <c r="B102" s="269"/>
      <c r="C102" s="269"/>
      <c r="D102" s="269"/>
      <c r="E102" s="269"/>
      <c r="F102" s="269"/>
      <c r="G102" s="269"/>
      <c r="H102" s="269"/>
      <c r="I102" s="269"/>
      <c r="J102" s="16"/>
      <c r="K102" s="16"/>
    </row>
    <row r="103" spans="1:11" ht="15" customHeight="1" x14ac:dyDescent="0.25">
      <c r="A103" s="336" t="s">
        <v>131</v>
      </c>
      <c r="B103" s="336"/>
      <c r="C103" s="336"/>
      <c r="D103" s="336"/>
      <c r="E103" s="336"/>
      <c r="F103" s="336"/>
      <c r="G103" s="336"/>
      <c r="H103" s="336"/>
      <c r="I103" s="336"/>
      <c r="J103" s="16"/>
      <c r="K103" s="16"/>
    </row>
    <row r="104" spans="1:11" ht="15" customHeight="1" x14ac:dyDescent="0.25">
      <c r="A104" s="337"/>
      <c r="B104" s="337"/>
      <c r="C104" s="337"/>
      <c r="D104" s="337"/>
      <c r="E104" s="337"/>
      <c r="F104" s="337"/>
      <c r="G104" s="337"/>
      <c r="H104" s="337"/>
      <c r="I104" s="337"/>
      <c r="J104" s="16"/>
      <c r="K104" s="16"/>
    </row>
    <row r="105" spans="1:11" ht="15" customHeight="1" x14ac:dyDescent="0.25">
      <c r="A105" s="43">
        <v>4</v>
      </c>
      <c r="B105" s="128" t="s">
        <v>106</v>
      </c>
      <c r="C105" s="129"/>
      <c r="D105" s="129"/>
      <c r="E105" s="129"/>
      <c r="F105" s="129"/>
      <c r="G105" s="129"/>
      <c r="H105" s="253" t="s">
        <v>56</v>
      </c>
      <c r="I105" s="253"/>
      <c r="J105" s="16"/>
      <c r="K105" s="16"/>
    </row>
    <row r="106" spans="1:11" ht="15" customHeight="1" x14ac:dyDescent="0.25">
      <c r="A106" s="28" t="s">
        <v>119</v>
      </c>
      <c r="B106" s="126" t="s">
        <v>132</v>
      </c>
      <c r="C106" s="127"/>
      <c r="D106" s="127"/>
      <c r="E106" s="127"/>
      <c r="F106" s="127"/>
      <c r="G106" s="127"/>
      <c r="H106" s="255">
        <f>I101</f>
        <v>153.33962031444443</v>
      </c>
      <c r="I106" s="255"/>
      <c r="J106" s="16"/>
      <c r="K106" s="16"/>
    </row>
    <row r="107" spans="1:11" ht="15" customHeight="1" x14ac:dyDescent="0.25">
      <c r="A107" s="63" t="s">
        <v>78</v>
      </c>
      <c r="B107" s="62"/>
      <c r="C107" s="62"/>
      <c r="D107" s="62"/>
      <c r="E107" s="62"/>
      <c r="F107" s="62"/>
      <c r="G107" s="62"/>
      <c r="H107" s="327">
        <f>SUM(H106:I106)</f>
        <v>153.33962031444443</v>
      </c>
      <c r="I107" s="327"/>
      <c r="J107" s="16"/>
      <c r="K107" s="16"/>
    </row>
    <row r="108" spans="1:11" ht="15" customHeight="1" x14ac:dyDescent="0.25">
      <c r="A108" s="339"/>
      <c r="B108" s="339"/>
      <c r="C108" s="339"/>
      <c r="D108" s="339"/>
      <c r="E108" s="339"/>
      <c r="F108" s="339"/>
      <c r="G108" s="339"/>
      <c r="H108" s="339"/>
      <c r="I108" s="339"/>
      <c r="J108" s="16"/>
      <c r="K108" s="16"/>
    </row>
    <row r="109" spans="1:11" ht="15" customHeight="1" x14ac:dyDescent="0.25">
      <c r="A109" s="284" t="s">
        <v>133</v>
      </c>
      <c r="B109" s="285"/>
      <c r="C109" s="285"/>
      <c r="D109" s="285"/>
      <c r="E109" s="285"/>
      <c r="F109" s="285"/>
      <c r="G109" s="285"/>
      <c r="H109" s="285"/>
      <c r="I109" s="286"/>
      <c r="J109" s="16"/>
      <c r="K109" s="16"/>
    </row>
    <row r="110" spans="1:11" ht="15" customHeight="1" x14ac:dyDescent="0.25">
      <c r="A110" s="44">
        <v>5</v>
      </c>
      <c r="B110" s="287" t="s">
        <v>134</v>
      </c>
      <c r="C110" s="287"/>
      <c r="D110" s="287"/>
      <c r="E110" s="287"/>
      <c r="F110" s="287"/>
      <c r="G110" s="287"/>
      <c r="H110" s="278" t="s">
        <v>56</v>
      </c>
      <c r="I110" s="278"/>
      <c r="J110" s="16"/>
      <c r="K110" s="16"/>
    </row>
    <row r="111" spans="1:11" ht="15" customHeight="1" x14ac:dyDescent="0.25">
      <c r="A111" s="28" t="s">
        <v>34</v>
      </c>
      <c r="B111" s="340" t="s">
        <v>135</v>
      </c>
      <c r="C111" s="341"/>
      <c r="D111" s="341"/>
      <c r="E111" s="341"/>
      <c r="F111" s="341"/>
      <c r="G111" s="342"/>
      <c r="H111" s="365">
        <f>Uniformes!J16</f>
        <v>101.43652777777777</v>
      </c>
      <c r="I111" s="366"/>
      <c r="J111" s="16"/>
      <c r="K111" s="16"/>
    </row>
    <row r="112" spans="1:11" ht="15" customHeight="1" x14ac:dyDescent="0.25">
      <c r="A112" s="28" t="s">
        <v>36</v>
      </c>
      <c r="B112" s="345" t="s">
        <v>136</v>
      </c>
      <c r="C112" s="346"/>
      <c r="D112" s="346"/>
      <c r="E112" s="346"/>
      <c r="F112" s="346"/>
      <c r="G112" s="347"/>
      <c r="H112" s="365">
        <f>'Insumos e Equipamentos'!J10</f>
        <v>2.5575688509021846</v>
      </c>
      <c r="I112" s="366"/>
      <c r="J112" s="16"/>
      <c r="K112" s="16"/>
    </row>
    <row r="113" spans="1:12" ht="15" customHeight="1" x14ac:dyDescent="0.25">
      <c r="A113" s="28" t="s">
        <v>39</v>
      </c>
      <c r="B113" s="100" t="s">
        <v>168</v>
      </c>
      <c r="C113" s="101"/>
      <c r="D113" s="101"/>
      <c r="E113" s="101"/>
      <c r="F113" s="101"/>
      <c r="G113" s="102"/>
      <c r="H113" s="372">
        <f>'Insumos e Equipamentos'!I15</f>
        <v>10.625</v>
      </c>
      <c r="I113" s="372"/>
      <c r="J113" s="16"/>
      <c r="K113" s="16"/>
    </row>
    <row r="114" spans="1:12" ht="15" customHeight="1" x14ac:dyDescent="0.25">
      <c r="A114" s="253" t="s">
        <v>28</v>
      </c>
      <c r="B114" s="253"/>
      <c r="C114" s="253"/>
      <c r="D114" s="253"/>
      <c r="E114" s="253"/>
      <c r="F114" s="253"/>
      <c r="G114" s="253"/>
      <c r="H114" s="353">
        <f>SUM(H111:I113)</f>
        <v>114.61909662867996</v>
      </c>
      <c r="I114" s="353"/>
      <c r="J114" s="16"/>
      <c r="K114" s="16"/>
    </row>
    <row r="115" spans="1:12" ht="15" customHeight="1" x14ac:dyDescent="0.25">
      <c r="A115" s="354"/>
      <c r="B115" s="354"/>
      <c r="C115" s="354"/>
      <c r="D115" s="354"/>
      <c r="E115" s="354"/>
      <c r="F115" s="354"/>
      <c r="G115" s="354"/>
      <c r="H115" s="354"/>
      <c r="I115" s="354"/>
      <c r="J115" s="16"/>
      <c r="K115" s="16"/>
    </row>
    <row r="116" spans="1:12" ht="15" customHeight="1" x14ac:dyDescent="0.25">
      <c r="A116" s="284" t="s">
        <v>138</v>
      </c>
      <c r="B116" s="285"/>
      <c r="C116" s="285"/>
      <c r="D116" s="285"/>
      <c r="E116" s="285"/>
      <c r="F116" s="285"/>
      <c r="G116" s="285"/>
      <c r="H116" s="285"/>
      <c r="I116" s="286"/>
      <c r="J116" s="16"/>
      <c r="K116" s="16"/>
    </row>
    <row r="117" spans="1:12" ht="15" customHeight="1" x14ac:dyDescent="0.25">
      <c r="A117" s="43">
        <v>6</v>
      </c>
      <c r="B117" s="338" t="s">
        <v>139</v>
      </c>
      <c r="C117" s="338"/>
      <c r="D117" s="338"/>
      <c r="E117" s="338"/>
      <c r="F117" s="338"/>
      <c r="G117" s="338"/>
      <c r="H117" s="43" t="s">
        <v>75</v>
      </c>
      <c r="I117" s="43" t="s">
        <v>56</v>
      </c>
      <c r="J117" s="16"/>
      <c r="K117" s="16"/>
    </row>
    <row r="118" spans="1:12" ht="15" customHeight="1" x14ac:dyDescent="0.25">
      <c r="A118" s="28" t="s">
        <v>34</v>
      </c>
      <c r="B118" s="252" t="s">
        <v>140</v>
      </c>
      <c r="C118" s="252"/>
      <c r="D118" s="252"/>
      <c r="E118" s="252"/>
      <c r="F118" s="252"/>
      <c r="G118" s="252"/>
      <c r="H118" s="208">
        <v>0.03</v>
      </c>
      <c r="I118" s="39">
        <f>H134*H118</f>
        <v>150.54944557209373</v>
      </c>
      <c r="J118" s="16"/>
      <c r="K118" s="16"/>
      <c r="L118" s="56"/>
    </row>
    <row r="119" spans="1:12" ht="15" customHeight="1" x14ac:dyDescent="0.25">
      <c r="A119" s="28" t="s">
        <v>36</v>
      </c>
      <c r="B119" s="252" t="s">
        <v>141</v>
      </c>
      <c r="C119" s="252"/>
      <c r="D119" s="252"/>
      <c r="E119" s="252"/>
      <c r="F119" s="252"/>
      <c r="G119" s="252"/>
      <c r="H119" s="208">
        <v>6.7900000000000002E-2</v>
      </c>
      <c r="I119" s="39">
        <f>(I118+H134)*H119</f>
        <v>350.96588583251736</v>
      </c>
      <c r="J119" s="16"/>
      <c r="K119" s="16"/>
      <c r="L119" s="55"/>
    </row>
    <row r="120" spans="1:12" ht="15" customHeight="1" x14ac:dyDescent="0.25">
      <c r="A120" s="28" t="s">
        <v>39</v>
      </c>
      <c r="B120" s="252" t="s">
        <v>142</v>
      </c>
      <c r="C120" s="252"/>
      <c r="D120" s="252"/>
      <c r="E120" s="252"/>
      <c r="F120" s="252"/>
      <c r="G120" s="252"/>
      <c r="H120" s="38">
        <f>SUM(H121:H123)</f>
        <v>0.14250000000000002</v>
      </c>
      <c r="I120" s="152">
        <f>((H134+I118+I119)/(1-H120))*H120</f>
        <v>917.28956407300586</v>
      </c>
      <c r="J120" s="16"/>
      <c r="K120" s="16"/>
    </row>
    <row r="121" spans="1:12" ht="15" customHeight="1" x14ac:dyDescent="0.25">
      <c r="A121" s="344" t="s">
        <v>143</v>
      </c>
      <c r="B121" s="344"/>
      <c r="C121" s="351" t="s">
        <v>144</v>
      </c>
      <c r="D121" s="29" t="s">
        <v>145</v>
      </c>
      <c r="E121" s="30"/>
      <c r="F121" s="30"/>
      <c r="G121" s="32"/>
      <c r="H121" s="208">
        <v>1.6500000000000001E-2</v>
      </c>
      <c r="I121" s="152">
        <f>((H134+I118+I119)/(1-H120))*H121</f>
        <v>106.21247584003225</v>
      </c>
      <c r="J121" s="16"/>
      <c r="K121" s="16"/>
    </row>
    <row r="122" spans="1:12" ht="15" customHeight="1" x14ac:dyDescent="0.25">
      <c r="A122" s="344" t="s">
        <v>146</v>
      </c>
      <c r="B122" s="344"/>
      <c r="C122" s="352"/>
      <c r="D122" s="29" t="s">
        <v>147</v>
      </c>
      <c r="E122" s="30"/>
      <c r="F122" s="30"/>
      <c r="G122" s="32"/>
      <c r="H122" s="208">
        <v>7.5999999999999998E-2</v>
      </c>
      <c r="I122" s="152">
        <f>((H134+I118+I119)/(1-H120))*H122</f>
        <v>489.22110083893642</v>
      </c>
      <c r="J122" s="16"/>
      <c r="K122" s="16"/>
    </row>
    <row r="123" spans="1:12" ht="15" customHeight="1" x14ac:dyDescent="0.25">
      <c r="A123" s="344" t="s">
        <v>148</v>
      </c>
      <c r="B123" s="344"/>
      <c r="C123" s="40" t="s">
        <v>149</v>
      </c>
      <c r="D123" s="29" t="s">
        <v>150</v>
      </c>
      <c r="E123" s="30"/>
      <c r="F123" s="30"/>
      <c r="G123" s="32"/>
      <c r="H123" s="38">
        <v>0.05</v>
      </c>
      <c r="I123" s="152">
        <f>((H134+I118+I119)/(1-H120))*H123</f>
        <v>321.85598739403713</v>
      </c>
      <c r="J123" s="16"/>
      <c r="K123" s="16"/>
    </row>
    <row r="124" spans="1:12" ht="15" customHeight="1" x14ac:dyDescent="0.25">
      <c r="A124" s="253" t="s">
        <v>28</v>
      </c>
      <c r="B124" s="253"/>
      <c r="C124" s="253"/>
      <c r="D124" s="253"/>
      <c r="E124" s="253"/>
      <c r="F124" s="253"/>
      <c r="G124" s="253"/>
      <c r="H124" s="42">
        <f>H120+H119+H118</f>
        <v>0.24040000000000003</v>
      </c>
      <c r="I124" s="153">
        <f>SUM(I118:I120)</f>
        <v>1418.8048954776168</v>
      </c>
      <c r="J124" s="16"/>
      <c r="K124" s="145"/>
    </row>
    <row r="125" spans="1:12" ht="15" customHeight="1" x14ac:dyDescent="0.25">
      <c r="A125" s="356"/>
      <c r="B125" s="356"/>
      <c r="C125" s="356"/>
      <c r="D125" s="356"/>
      <c r="E125" s="356"/>
      <c r="F125" s="356"/>
      <c r="G125" s="356"/>
      <c r="H125" s="356"/>
      <c r="I125" s="356"/>
      <c r="J125" s="16"/>
      <c r="K125" s="16"/>
    </row>
    <row r="126" spans="1:12" ht="15" customHeight="1" x14ac:dyDescent="0.25">
      <c r="A126" s="254" t="s">
        <v>151</v>
      </c>
      <c r="B126" s="254"/>
      <c r="C126" s="254"/>
      <c r="D126" s="254"/>
      <c r="E126" s="254"/>
      <c r="F126" s="254"/>
      <c r="G126" s="254"/>
      <c r="H126" s="254"/>
      <c r="I126" s="254"/>
      <c r="J126" s="16"/>
      <c r="K126" s="16"/>
    </row>
    <row r="127" spans="1:12" ht="15" customHeight="1" x14ac:dyDescent="0.25">
      <c r="A127" s="357"/>
      <c r="B127" s="357"/>
      <c r="C127" s="357"/>
      <c r="D127" s="357"/>
      <c r="E127" s="357"/>
      <c r="F127" s="357"/>
      <c r="G127" s="357"/>
      <c r="H127" s="357"/>
      <c r="I127" s="357"/>
      <c r="J127" s="16"/>
      <c r="K127" s="16"/>
    </row>
    <row r="128" spans="1:12" ht="15" customHeight="1" x14ac:dyDescent="0.25">
      <c r="A128" s="253" t="s">
        <v>152</v>
      </c>
      <c r="B128" s="253"/>
      <c r="C128" s="253"/>
      <c r="D128" s="253"/>
      <c r="E128" s="253"/>
      <c r="F128" s="253"/>
      <c r="G128" s="253"/>
      <c r="H128" s="253" t="s">
        <v>56</v>
      </c>
      <c r="I128" s="253"/>
      <c r="J128" s="16"/>
      <c r="K128" s="16"/>
    </row>
    <row r="129" spans="1:11" ht="15" customHeight="1" x14ac:dyDescent="0.25">
      <c r="A129" s="28" t="s">
        <v>34</v>
      </c>
      <c r="B129" s="252" t="s">
        <v>153</v>
      </c>
      <c r="C129" s="252"/>
      <c r="D129" s="252"/>
      <c r="E129" s="252"/>
      <c r="F129" s="252"/>
      <c r="G129" s="252"/>
      <c r="H129" s="255">
        <f>H34</f>
        <v>2485.9</v>
      </c>
      <c r="I129" s="255"/>
      <c r="J129" s="16"/>
      <c r="K129" s="16"/>
    </row>
    <row r="130" spans="1:11" ht="15" customHeight="1" x14ac:dyDescent="0.25">
      <c r="A130" s="28" t="s">
        <v>36</v>
      </c>
      <c r="B130" s="252" t="s">
        <v>154</v>
      </c>
      <c r="C130" s="252"/>
      <c r="D130" s="252"/>
      <c r="E130" s="252"/>
      <c r="F130" s="252"/>
      <c r="G130" s="252"/>
      <c r="H130" s="255">
        <f>H72</f>
        <v>2101.4432429600001</v>
      </c>
      <c r="I130" s="255"/>
      <c r="J130" s="16"/>
      <c r="K130" s="16"/>
    </row>
    <row r="131" spans="1:11" ht="15" customHeight="1" x14ac:dyDescent="0.25">
      <c r="A131" s="28" t="s">
        <v>39</v>
      </c>
      <c r="B131" s="252" t="s">
        <v>155</v>
      </c>
      <c r="C131" s="252"/>
      <c r="D131" s="252"/>
      <c r="E131" s="252"/>
      <c r="F131" s="252"/>
      <c r="G131" s="252"/>
      <c r="H131" s="255">
        <f>H82</f>
        <v>163.01289250000002</v>
      </c>
      <c r="I131" s="255"/>
      <c r="J131" s="16"/>
      <c r="K131" s="16"/>
    </row>
    <row r="132" spans="1:11" ht="15" customHeight="1" x14ac:dyDescent="0.25">
      <c r="A132" s="28" t="s">
        <v>41</v>
      </c>
      <c r="B132" s="252" t="s">
        <v>156</v>
      </c>
      <c r="C132" s="252"/>
      <c r="D132" s="252"/>
      <c r="E132" s="252"/>
      <c r="F132" s="252"/>
      <c r="G132" s="252"/>
      <c r="H132" s="255">
        <f>H107</f>
        <v>153.33962031444443</v>
      </c>
      <c r="I132" s="255"/>
      <c r="J132" s="16"/>
      <c r="K132" s="16"/>
    </row>
    <row r="133" spans="1:11" ht="15" customHeight="1" x14ac:dyDescent="0.25">
      <c r="A133" s="28" t="s">
        <v>64</v>
      </c>
      <c r="B133" s="252" t="s">
        <v>157</v>
      </c>
      <c r="C133" s="252"/>
      <c r="D133" s="252"/>
      <c r="E133" s="252"/>
      <c r="F133" s="252"/>
      <c r="G133" s="252"/>
      <c r="H133" s="255">
        <f>H114</f>
        <v>114.61909662867996</v>
      </c>
      <c r="I133" s="255"/>
      <c r="J133" s="16"/>
      <c r="K133" s="16"/>
    </row>
    <row r="134" spans="1:11" ht="15" customHeight="1" x14ac:dyDescent="0.25">
      <c r="A134" s="253" t="s">
        <v>158</v>
      </c>
      <c r="B134" s="253"/>
      <c r="C134" s="253"/>
      <c r="D134" s="253"/>
      <c r="E134" s="253"/>
      <c r="F134" s="253"/>
      <c r="G134" s="253"/>
      <c r="H134" s="353">
        <f>SUM(H129:I133)</f>
        <v>5018.3148524031249</v>
      </c>
      <c r="I134" s="353"/>
      <c r="J134" s="16"/>
      <c r="K134" s="16"/>
    </row>
    <row r="135" spans="1:11" ht="15" customHeight="1" x14ac:dyDescent="0.25">
      <c r="A135" s="28" t="s">
        <v>66</v>
      </c>
      <c r="B135" s="252" t="s">
        <v>159</v>
      </c>
      <c r="C135" s="252"/>
      <c r="D135" s="252"/>
      <c r="E135" s="252"/>
      <c r="F135" s="252"/>
      <c r="G135" s="252"/>
      <c r="H135" s="255">
        <f>I124</f>
        <v>1418.8048954776168</v>
      </c>
      <c r="I135" s="255"/>
      <c r="J135" s="16"/>
      <c r="K135" s="16"/>
    </row>
    <row r="136" spans="1:11" ht="15" customHeight="1" x14ac:dyDescent="0.25">
      <c r="A136" s="253" t="s">
        <v>160</v>
      </c>
      <c r="B136" s="253"/>
      <c r="C136" s="253"/>
      <c r="D136" s="253"/>
      <c r="E136" s="253"/>
      <c r="F136" s="253"/>
      <c r="G136" s="253"/>
      <c r="H136" s="251">
        <f>(H134+H135)</f>
        <v>6437.1197478807417</v>
      </c>
      <c r="I136" s="251"/>
      <c r="J136" s="16"/>
      <c r="K136" s="16"/>
    </row>
    <row r="137" spans="1:11" ht="15" customHeight="1" x14ac:dyDescent="0.25">
      <c r="A137" s="356"/>
      <c r="B137" s="356"/>
      <c r="C137" s="356"/>
      <c r="D137" s="356"/>
      <c r="E137" s="356"/>
      <c r="F137" s="356"/>
      <c r="G137" s="356"/>
      <c r="H137" s="356"/>
      <c r="I137" s="356"/>
      <c r="J137" s="16"/>
      <c r="K137" s="16"/>
    </row>
    <row r="138" spans="1:11" ht="15" hidden="1" customHeight="1" x14ac:dyDescent="0.25"/>
    <row r="139" spans="1:11" ht="15" hidden="1" customHeight="1" x14ac:dyDescent="0.25"/>
    <row r="140" spans="1:11" ht="15" hidden="1" customHeight="1" x14ac:dyDescent="0.25">
      <c r="B140" s="13" t="s">
        <v>161</v>
      </c>
      <c r="C140" s="12">
        <v>4.1999999999999997E-3</v>
      </c>
    </row>
    <row r="141" spans="1:11" ht="15" hidden="1" customHeight="1" x14ac:dyDescent="0.25">
      <c r="B141" s="13" t="s">
        <v>141</v>
      </c>
      <c r="C141" s="12">
        <v>4.0000000000000001E-3</v>
      </c>
    </row>
    <row r="142" spans="1:11" ht="15" hidden="1" customHeight="1" x14ac:dyDescent="0.25">
      <c r="B142" s="11"/>
      <c r="C142" s="10">
        <f>SUM(C140:C141)</f>
        <v>8.199999999999999E-3</v>
      </c>
    </row>
    <row r="143" spans="1:11" ht="15" hidden="1" customHeight="1" x14ac:dyDescent="0.25"/>
    <row r="144" spans="1:11" ht="15" hidden="1" customHeight="1" x14ac:dyDescent="0.25">
      <c r="C144" s="9" t="e">
        <v>#REF!</v>
      </c>
    </row>
    <row r="145" spans="1:11" ht="15" hidden="1" customHeight="1" x14ac:dyDescent="0.25"/>
    <row r="146" spans="1:11" ht="15" customHeight="1" x14ac:dyDescent="0.25">
      <c r="A146" s="254" t="s">
        <v>162</v>
      </c>
      <c r="B146" s="254"/>
      <c r="C146" s="254"/>
      <c r="D146" s="254"/>
      <c r="E146" s="254"/>
      <c r="F146" s="254"/>
      <c r="G146" s="254"/>
      <c r="H146" s="254"/>
      <c r="I146" s="254"/>
      <c r="K146" s="50"/>
    </row>
    <row r="147" spans="1:11" ht="15" customHeight="1" x14ac:dyDescent="0.25">
      <c r="A147" s="130"/>
      <c r="B147" s="130"/>
      <c r="C147" s="130"/>
      <c r="D147" s="130"/>
      <c r="E147" s="130"/>
      <c r="F147" s="130"/>
      <c r="G147" s="130"/>
      <c r="H147" s="130"/>
      <c r="I147" s="130"/>
    </row>
    <row r="148" spans="1:11" ht="15" customHeight="1" x14ac:dyDescent="0.25">
      <c r="A148" s="253" t="s">
        <v>163</v>
      </c>
      <c r="B148" s="253"/>
      <c r="C148" s="253"/>
      <c r="D148" s="253"/>
      <c r="E148" s="253"/>
      <c r="F148" s="253"/>
      <c r="G148" s="253"/>
      <c r="H148" s="253" t="s">
        <v>169</v>
      </c>
      <c r="I148" s="253"/>
    </row>
    <row r="149" spans="1:11" ht="15" customHeight="1" x14ac:dyDescent="0.25">
      <c r="A149" s="28" t="s">
        <v>34</v>
      </c>
      <c r="B149" s="252" t="s">
        <v>164</v>
      </c>
      <c r="C149" s="252"/>
      <c r="D149" s="252"/>
      <c r="E149" s="252"/>
      <c r="F149" s="252"/>
      <c r="G149" s="252"/>
      <c r="H149" s="255">
        <f>I39</f>
        <v>207.07547</v>
      </c>
      <c r="I149" s="255"/>
    </row>
    <row r="150" spans="1:11" ht="15" customHeight="1" x14ac:dyDescent="0.25">
      <c r="A150" s="28" t="s">
        <v>36</v>
      </c>
      <c r="B150" s="252" t="s">
        <v>223</v>
      </c>
      <c r="C150" s="252"/>
      <c r="D150" s="252"/>
      <c r="E150" s="252"/>
      <c r="F150" s="252"/>
      <c r="G150" s="252"/>
      <c r="H150" s="255">
        <f>I40</f>
        <v>276.21111111111111</v>
      </c>
      <c r="I150" s="255"/>
      <c r="K150" s="55"/>
    </row>
    <row r="151" spans="1:11" ht="15" customHeight="1" x14ac:dyDescent="0.25">
      <c r="A151" s="28" t="s">
        <v>39</v>
      </c>
      <c r="B151" s="252" t="s">
        <v>165</v>
      </c>
      <c r="C151" s="252"/>
      <c r="D151" s="252"/>
      <c r="E151" s="252"/>
      <c r="F151" s="252"/>
      <c r="G151" s="252"/>
      <c r="H151" s="294">
        <f>H82</f>
        <v>163.01289250000002</v>
      </c>
      <c r="I151" s="295"/>
    </row>
    <row r="152" spans="1:11" ht="15" customHeight="1" x14ac:dyDescent="0.25">
      <c r="A152" s="28" t="s">
        <v>41</v>
      </c>
      <c r="B152" s="252" t="s">
        <v>217</v>
      </c>
      <c r="C152" s="252"/>
      <c r="D152" s="252"/>
      <c r="E152" s="252"/>
      <c r="F152" s="252"/>
      <c r="G152" s="252"/>
      <c r="H152" s="294">
        <f>I101</f>
        <v>153.33962031444443</v>
      </c>
      <c r="I152" s="295"/>
    </row>
    <row r="153" spans="1:11" ht="15" customHeight="1" x14ac:dyDescent="0.25">
      <c r="A153" s="348" t="s">
        <v>166</v>
      </c>
      <c r="B153" s="349"/>
      <c r="C153" s="349"/>
      <c r="D153" s="349"/>
      <c r="E153" s="349"/>
      <c r="F153" s="349"/>
      <c r="G153" s="350"/>
      <c r="H153" s="361">
        <f>SUM(H149:I152)</f>
        <v>799.63909392555558</v>
      </c>
      <c r="I153" s="362"/>
    </row>
    <row r="155" spans="1:11" ht="15" customHeight="1" x14ac:dyDescent="0.25">
      <c r="A155" s="6"/>
      <c r="B155" s="6"/>
      <c r="C155" s="6"/>
      <c r="D155" s="6"/>
      <c r="E155" s="6"/>
      <c r="F155" s="6"/>
      <c r="G155" s="6"/>
      <c r="H155" s="6"/>
      <c r="I155" s="6"/>
    </row>
    <row r="156" spans="1:11" ht="15" customHeight="1" x14ac:dyDescent="0.25">
      <c r="A156" s="6"/>
      <c r="B156" s="6"/>
      <c r="C156" s="6"/>
      <c r="D156" s="6"/>
      <c r="E156" s="6"/>
      <c r="F156" s="6"/>
      <c r="G156" s="6"/>
      <c r="H156" s="6"/>
      <c r="I156" s="6"/>
    </row>
    <row r="157" spans="1:11" ht="15" customHeight="1" x14ac:dyDescent="0.25">
      <c r="A157" s="6"/>
      <c r="B157" s="6"/>
      <c r="C157" s="6"/>
      <c r="D157" s="6"/>
      <c r="E157" s="6"/>
      <c r="F157" s="6"/>
      <c r="G157" s="6"/>
      <c r="H157" s="6"/>
      <c r="I157" s="6"/>
    </row>
    <row r="158" spans="1:11" ht="15" customHeight="1" x14ac:dyDescent="0.25">
      <c r="A158" s="6"/>
      <c r="B158" s="6"/>
      <c r="C158" s="6"/>
      <c r="D158" s="6"/>
      <c r="E158" s="6"/>
      <c r="F158" s="6"/>
      <c r="G158" s="6"/>
      <c r="H158" s="6"/>
      <c r="I158" s="6"/>
    </row>
  </sheetData>
  <mergeCells count="173">
    <mergeCell ref="J76:J81"/>
    <mergeCell ref="J88:J92"/>
    <mergeCell ref="A137:I137"/>
    <mergeCell ref="H113:I113"/>
    <mergeCell ref="B135:G135"/>
    <mergeCell ref="H135:I135"/>
    <mergeCell ref="A136:G136"/>
    <mergeCell ref="H136:I136"/>
    <mergeCell ref="B133:G133"/>
    <mergeCell ref="H133:I133"/>
    <mergeCell ref="A134:G134"/>
    <mergeCell ref="H134:I134"/>
    <mergeCell ref="B131:G131"/>
    <mergeCell ref="H131:I131"/>
    <mergeCell ref="B132:G132"/>
    <mergeCell ref="H132:I132"/>
    <mergeCell ref="H128:I128"/>
    <mergeCell ref="B129:G129"/>
    <mergeCell ref="H129:I129"/>
    <mergeCell ref="B130:G130"/>
    <mergeCell ref="H130:I130"/>
    <mergeCell ref="A123:B123"/>
    <mergeCell ref="A124:G124"/>
    <mergeCell ref="A125:I125"/>
    <mergeCell ref="A126:I126"/>
    <mergeCell ref="A127:I127"/>
    <mergeCell ref="A128:G128"/>
    <mergeCell ref="B119:G119"/>
    <mergeCell ref="B120:G120"/>
    <mergeCell ref="A121:B121"/>
    <mergeCell ref="C121:C122"/>
    <mergeCell ref="A122:B122"/>
    <mergeCell ref="A114:G114"/>
    <mergeCell ref="H114:I114"/>
    <mergeCell ref="A115:I115"/>
    <mergeCell ref="A116:I116"/>
    <mergeCell ref="B117:G117"/>
    <mergeCell ref="B112:G112"/>
    <mergeCell ref="H112:I112"/>
    <mergeCell ref="A108:I108"/>
    <mergeCell ref="A109:I109"/>
    <mergeCell ref="B110:G110"/>
    <mergeCell ref="H110:I110"/>
    <mergeCell ref="B111:G111"/>
    <mergeCell ref="H111:I111"/>
    <mergeCell ref="B118:G118"/>
    <mergeCell ref="B70:G70"/>
    <mergeCell ref="H70:I70"/>
    <mergeCell ref="A65:I65"/>
    <mergeCell ref="A66:I66"/>
    <mergeCell ref="A67:I67"/>
    <mergeCell ref="B68:G68"/>
    <mergeCell ref="H68:I68"/>
    <mergeCell ref="H82:I82"/>
    <mergeCell ref="A83:I83"/>
    <mergeCell ref="A73:I73"/>
    <mergeCell ref="A74:I74"/>
    <mergeCell ref="B71:G71"/>
    <mergeCell ref="H71:I71"/>
    <mergeCell ref="H72:I72"/>
    <mergeCell ref="A64:G64"/>
    <mergeCell ref="H64:I64"/>
    <mergeCell ref="A59:A60"/>
    <mergeCell ref="B59:C60"/>
    <mergeCell ref="H59:I60"/>
    <mergeCell ref="B61:G61"/>
    <mergeCell ref="H61:I61"/>
    <mergeCell ref="B69:G69"/>
    <mergeCell ref="H69:I69"/>
    <mergeCell ref="B56:G56"/>
    <mergeCell ref="H56:I56"/>
    <mergeCell ref="A57:A58"/>
    <mergeCell ref="B57:B58"/>
    <mergeCell ref="H57:I57"/>
    <mergeCell ref="H58:I58"/>
    <mergeCell ref="B62:G62"/>
    <mergeCell ref="H62:I62"/>
    <mergeCell ref="H63:I63"/>
    <mergeCell ref="B50:G50"/>
    <mergeCell ref="B51:G51"/>
    <mergeCell ref="B52:G52"/>
    <mergeCell ref="A53:G53"/>
    <mergeCell ref="A54:I54"/>
    <mergeCell ref="A55:I55"/>
    <mergeCell ref="B44:G44"/>
    <mergeCell ref="B45:G45"/>
    <mergeCell ref="B46:G46"/>
    <mergeCell ref="B47:G47"/>
    <mergeCell ref="B48:G48"/>
    <mergeCell ref="B49:G49"/>
    <mergeCell ref="B39:G39"/>
    <mergeCell ref="B40:G40"/>
    <mergeCell ref="A42:I42"/>
    <mergeCell ref="A43:I43"/>
    <mergeCell ref="A34:G34"/>
    <mergeCell ref="H34:I34"/>
    <mergeCell ref="A35:I35"/>
    <mergeCell ref="A36:I36"/>
    <mergeCell ref="A37:I37"/>
    <mergeCell ref="B32:G32"/>
    <mergeCell ref="H32:I32"/>
    <mergeCell ref="B33:G33"/>
    <mergeCell ref="H33:I33"/>
    <mergeCell ref="B30:G30"/>
    <mergeCell ref="H30:I30"/>
    <mergeCell ref="B31:G31"/>
    <mergeCell ref="H31:I31"/>
    <mergeCell ref="B38:G38"/>
    <mergeCell ref="B27:G27"/>
    <mergeCell ref="H27:I27"/>
    <mergeCell ref="H28:I28"/>
    <mergeCell ref="F29:G29"/>
    <mergeCell ref="H29:I29"/>
    <mergeCell ref="B23:G23"/>
    <mergeCell ref="H23:I23"/>
    <mergeCell ref="A24:I24"/>
    <mergeCell ref="A25:I25"/>
    <mergeCell ref="B26:G26"/>
    <mergeCell ref="H26:I26"/>
    <mergeCell ref="B21:G21"/>
    <mergeCell ref="H21:I21"/>
    <mergeCell ref="B22:G22"/>
    <mergeCell ref="H22:I22"/>
    <mergeCell ref="C15:I15"/>
    <mergeCell ref="A16:I16"/>
    <mergeCell ref="A17:I17"/>
    <mergeCell ref="A18:I18"/>
    <mergeCell ref="B19:G19"/>
    <mergeCell ref="H19:I19"/>
    <mergeCell ref="B14:G14"/>
    <mergeCell ref="H14:I14"/>
    <mergeCell ref="B8:F8"/>
    <mergeCell ref="G8:I8"/>
    <mergeCell ref="B9:F9"/>
    <mergeCell ref="G9:I9"/>
    <mergeCell ref="B10:F10"/>
    <mergeCell ref="G10:I10"/>
    <mergeCell ref="B20:G20"/>
    <mergeCell ref="H20:I20"/>
    <mergeCell ref="A1:I1"/>
    <mergeCell ref="A2:I2"/>
    <mergeCell ref="C3:I3"/>
    <mergeCell ref="C4:D4"/>
    <mergeCell ref="A6:I6"/>
    <mergeCell ref="A7:I7"/>
    <mergeCell ref="G11:I11"/>
    <mergeCell ref="A12:I12"/>
    <mergeCell ref="B13:G13"/>
    <mergeCell ref="H13:I13"/>
    <mergeCell ref="B152:G152"/>
    <mergeCell ref="H152:I152"/>
    <mergeCell ref="A153:G153"/>
    <mergeCell ref="H153:I153"/>
    <mergeCell ref="B72:G72"/>
    <mergeCell ref="A98:G98"/>
    <mergeCell ref="A101:G101"/>
    <mergeCell ref="A146:I146"/>
    <mergeCell ref="A148:G148"/>
    <mergeCell ref="H148:I148"/>
    <mergeCell ref="B149:G149"/>
    <mergeCell ref="H149:I149"/>
    <mergeCell ref="B150:G150"/>
    <mergeCell ref="H150:I150"/>
    <mergeCell ref="B151:G151"/>
    <mergeCell ref="H151:I151"/>
    <mergeCell ref="A84:I84"/>
    <mergeCell ref="A85:I85"/>
    <mergeCell ref="H105:I105"/>
    <mergeCell ref="H106:I106"/>
    <mergeCell ref="H107:I107"/>
    <mergeCell ref="A102:I102"/>
    <mergeCell ref="A103:I103"/>
    <mergeCell ref="A104:I104"/>
  </mergeCells>
  <dataValidations count="1">
    <dataValidation allowBlank="1" sqref="A1 A126" xr:uid="{7387837D-09C1-4889-AD55-26471A1AF49D}"/>
  </dataValidations>
  <printOptions horizontalCentered="1"/>
  <pageMargins left="7.874015748031496E-2" right="7.874015748031496E-2" top="1.7716535433070868" bottom="1.3779527559055118" header="0.31496062992125984" footer="0.31496062992125984"/>
  <pageSetup paperSize="9" scale="83" orientation="portrait" r:id="rId1"/>
  <rowBreaks count="2" manualBreakCount="2">
    <brk id="53" max="8" man="1"/>
    <brk id="114" max="8" man="1"/>
  </rowBreaks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B5F751-B639-45D1-A866-2F8462031F3F}">
  <sheetPr>
    <tabColor theme="9" tint="0.59999389629810485"/>
  </sheetPr>
  <dimension ref="A1:Q152"/>
  <sheetViews>
    <sheetView showGridLines="0" topLeftCell="A88" zoomScaleNormal="100" zoomScaleSheetLayoutView="100" workbookViewId="0">
      <selection activeCell="H111" sqref="H111:I112"/>
    </sheetView>
  </sheetViews>
  <sheetFormatPr defaultColWidth="9.140625" defaultRowHeight="15" customHeight="1" x14ac:dyDescent="0.25"/>
  <cols>
    <col min="1" max="1" width="3.140625" style="8" customWidth="1"/>
    <col min="2" max="2" width="16.5703125" style="7" customWidth="1"/>
    <col min="3" max="3" width="17.85546875" style="7" customWidth="1"/>
    <col min="4" max="4" width="11.85546875" style="7" customWidth="1"/>
    <col min="5" max="5" width="12.85546875" style="7" bestFit="1" customWidth="1"/>
    <col min="6" max="6" width="12.140625" style="7" bestFit="1" customWidth="1"/>
    <col min="7" max="7" width="14.42578125" style="7" bestFit="1" customWidth="1"/>
    <col min="8" max="8" width="10.28515625" style="7" customWidth="1"/>
    <col min="9" max="9" width="13.28515625" style="7" customWidth="1"/>
    <col min="10" max="10" width="1.42578125" style="6" customWidth="1"/>
    <col min="11" max="11" width="9.140625" style="6" customWidth="1"/>
    <col min="12" max="12" width="12.7109375" style="6" bestFit="1" customWidth="1"/>
    <col min="13" max="13" width="10" style="6" bestFit="1" customWidth="1"/>
    <col min="14" max="14" width="10.5703125" style="6" bestFit="1" customWidth="1"/>
    <col min="15" max="16" width="9.140625" style="6"/>
    <col min="17" max="17" width="10" style="6" bestFit="1" customWidth="1"/>
    <col min="18" max="16384" width="9.140625" style="6"/>
  </cols>
  <sheetData>
    <row r="1" spans="1:11" ht="15" customHeight="1" x14ac:dyDescent="0.25">
      <c r="A1" s="268" t="s">
        <v>29</v>
      </c>
      <c r="B1" s="268"/>
      <c r="C1" s="268"/>
      <c r="D1" s="268"/>
      <c r="E1" s="268"/>
      <c r="F1" s="268"/>
      <c r="G1" s="268"/>
      <c r="H1" s="268"/>
      <c r="I1" s="268"/>
      <c r="J1" s="16"/>
      <c r="K1" s="16"/>
    </row>
    <row r="2" spans="1:11" ht="15" customHeight="1" x14ac:dyDescent="0.25">
      <c r="A2" s="269"/>
      <c r="B2" s="269"/>
      <c r="C2" s="269"/>
      <c r="D2" s="269"/>
      <c r="E2" s="269"/>
      <c r="F2" s="269"/>
      <c r="G2" s="269"/>
      <c r="H2" s="269"/>
      <c r="I2" s="269"/>
      <c r="J2" s="16"/>
      <c r="K2" s="16"/>
    </row>
    <row r="3" spans="1:11" ht="15" customHeight="1" x14ac:dyDescent="0.25">
      <c r="A3" s="19"/>
      <c r="B3" s="20" t="s">
        <v>30</v>
      </c>
      <c r="C3" s="270"/>
      <c r="D3" s="270"/>
      <c r="E3" s="270"/>
      <c r="F3" s="270"/>
      <c r="G3" s="270"/>
      <c r="H3" s="270"/>
      <c r="I3" s="270"/>
      <c r="J3" s="16"/>
      <c r="K3" s="16"/>
    </row>
    <row r="4" spans="1:11" ht="15" customHeight="1" x14ac:dyDescent="0.25">
      <c r="A4" s="19"/>
      <c r="B4" s="21" t="s">
        <v>31</v>
      </c>
      <c r="C4" s="271"/>
      <c r="D4" s="271"/>
      <c r="E4" s="21"/>
      <c r="F4" s="21"/>
      <c r="G4" s="21"/>
      <c r="H4" s="21"/>
      <c r="I4" s="21"/>
      <c r="J4" s="16"/>
      <c r="K4" s="16"/>
    </row>
    <row r="5" spans="1:11" ht="15" customHeight="1" x14ac:dyDescent="0.25">
      <c r="A5" s="19"/>
      <c r="B5" s="20" t="s">
        <v>32</v>
      </c>
      <c r="C5" s="22"/>
      <c r="D5" s="21"/>
      <c r="E5" s="21"/>
      <c r="F5" s="21"/>
      <c r="G5" s="21"/>
      <c r="H5" s="21"/>
      <c r="I5" s="21"/>
      <c r="J5" s="16"/>
      <c r="K5" s="16"/>
    </row>
    <row r="6" spans="1:11" ht="4.5" customHeight="1" x14ac:dyDescent="0.25">
      <c r="A6" s="269"/>
      <c r="B6" s="269"/>
      <c r="C6" s="269"/>
      <c r="D6" s="269"/>
      <c r="E6" s="269"/>
      <c r="F6" s="269"/>
      <c r="G6" s="269"/>
      <c r="H6" s="269"/>
      <c r="I6" s="269"/>
      <c r="J6" s="16"/>
      <c r="K6" s="16"/>
    </row>
    <row r="7" spans="1:11" ht="15" customHeight="1" x14ac:dyDescent="0.25">
      <c r="A7" s="272" t="s">
        <v>33</v>
      </c>
      <c r="B7" s="272"/>
      <c r="C7" s="272"/>
      <c r="D7" s="272"/>
      <c r="E7" s="272"/>
      <c r="F7" s="272"/>
      <c r="G7" s="272"/>
      <c r="H7" s="272"/>
      <c r="I7" s="272"/>
      <c r="J7" s="16"/>
      <c r="K7" s="16"/>
    </row>
    <row r="8" spans="1:11" ht="15" customHeight="1" x14ac:dyDescent="0.25">
      <c r="A8" s="23" t="s">
        <v>34</v>
      </c>
      <c r="B8" s="256" t="s">
        <v>35</v>
      </c>
      <c r="C8" s="256"/>
      <c r="D8" s="256"/>
      <c r="E8" s="256"/>
      <c r="F8" s="256"/>
      <c r="G8" s="258"/>
      <c r="H8" s="259"/>
      <c r="I8" s="259"/>
      <c r="J8" s="16"/>
      <c r="K8" s="16"/>
    </row>
    <row r="9" spans="1:11" ht="15" customHeight="1" x14ac:dyDescent="0.25">
      <c r="A9" s="23" t="s">
        <v>36</v>
      </c>
      <c r="B9" s="256" t="s">
        <v>37</v>
      </c>
      <c r="C9" s="256"/>
      <c r="D9" s="256"/>
      <c r="E9" s="256"/>
      <c r="F9" s="256"/>
      <c r="G9" s="260" t="s">
        <v>38</v>
      </c>
      <c r="H9" s="261"/>
      <c r="I9" s="262"/>
      <c r="J9" s="16"/>
      <c r="K9" s="16"/>
    </row>
    <row r="10" spans="1:11" ht="15" customHeight="1" x14ac:dyDescent="0.25">
      <c r="A10" s="24" t="s">
        <v>39</v>
      </c>
      <c r="B10" s="263" t="s">
        <v>40</v>
      </c>
      <c r="C10" s="264"/>
      <c r="D10" s="264"/>
      <c r="E10" s="264"/>
      <c r="F10" s="264"/>
      <c r="G10" s="259"/>
      <c r="H10" s="259"/>
      <c r="I10" s="259"/>
      <c r="J10" s="16"/>
      <c r="K10" s="16"/>
    </row>
    <row r="11" spans="1:11" ht="15" customHeight="1" x14ac:dyDescent="0.25">
      <c r="A11" s="23" t="s">
        <v>41</v>
      </c>
      <c r="B11" s="25" t="s">
        <v>42</v>
      </c>
      <c r="C11" s="26"/>
      <c r="D11" s="26"/>
      <c r="E11" s="26"/>
      <c r="F11" s="26"/>
      <c r="G11" s="259">
        <v>30</v>
      </c>
      <c r="H11" s="259"/>
      <c r="I11" s="259"/>
      <c r="J11" s="16"/>
      <c r="K11" s="16"/>
    </row>
    <row r="12" spans="1:11" ht="15" customHeight="1" x14ac:dyDescent="0.25">
      <c r="A12" s="272" t="s">
        <v>43</v>
      </c>
      <c r="B12" s="272"/>
      <c r="C12" s="272"/>
      <c r="D12" s="272"/>
      <c r="E12" s="272"/>
      <c r="F12" s="272"/>
      <c r="G12" s="272"/>
      <c r="H12" s="272"/>
      <c r="I12" s="272"/>
      <c r="J12" s="16"/>
      <c r="K12" s="16"/>
    </row>
    <row r="13" spans="1:11" ht="15" customHeight="1" x14ac:dyDescent="0.25">
      <c r="A13" s="23">
        <v>1</v>
      </c>
      <c r="B13" s="256" t="s">
        <v>44</v>
      </c>
      <c r="C13" s="256"/>
      <c r="D13" s="256"/>
      <c r="E13" s="256"/>
      <c r="F13" s="256"/>
      <c r="G13" s="256"/>
      <c r="H13" s="259" t="s">
        <v>6</v>
      </c>
      <c r="I13" s="259"/>
      <c r="J13" s="16"/>
      <c r="K13" s="16"/>
    </row>
    <row r="14" spans="1:11" ht="15" customHeight="1" x14ac:dyDescent="0.25">
      <c r="A14" s="23">
        <v>2</v>
      </c>
      <c r="B14" s="256" t="s">
        <v>45</v>
      </c>
      <c r="C14" s="256"/>
      <c r="D14" s="256"/>
      <c r="E14" s="256"/>
      <c r="F14" s="256"/>
      <c r="G14" s="256"/>
      <c r="H14" s="257">
        <v>1</v>
      </c>
      <c r="I14" s="257"/>
      <c r="J14" s="16"/>
      <c r="K14" s="16"/>
    </row>
    <row r="15" spans="1:11" ht="15" customHeight="1" x14ac:dyDescent="0.25">
      <c r="A15" s="23">
        <v>3</v>
      </c>
      <c r="B15" s="25" t="s">
        <v>46</v>
      </c>
      <c r="C15" s="277" t="s">
        <v>13</v>
      </c>
      <c r="D15" s="277"/>
      <c r="E15" s="277"/>
      <c r="F15" s="277"/>
      <c r="G15" s="277"/>
      <c r="H15" s="277"/>
      <c r="I15" s="277"/>
      <c r="J15" s="16"/>
      <c r="K15" s="16"/>
    </row>
    <row r="16" spans="1:11" ht="15" customHeight="1" x14ac:dyDescent="0.25">
      <c r="A16" s="269"/>
      <c r="B16" s="269"/>
      <c r="C16" s="269"/>
      <c r="D16" s="269"/>
      <c r="E16" s="269"/>
      <c r="F16" s="269"/>
      <c r="G16" s="269"/>
      <c r="H16" s="269"/>
      <c r="I16" s="269"/>
      <c r="J16" s="16"/>
      <c r="K16" s="16"/>
    </row>
    <row r="17" spans="1:14" ht="15" customHeight="1" x14ac:dyDescent="0.25">
      <c r="A17" s="272" t="s">
        <v>47</v>
      </c>
      <c r="B17" s="272"/>
      <c r="C17" s="272"/>
      <c r="D17" s="272"/>
      <c r="E17" s="272"/>
      <c r="F17" s="272"/>
      <c r="G17" s="272"/>
      <c r="H17" s="272"/>
      <c r="I17" s="272"/>
      <c r="J17" s="16"/>
      <c r="K17" s="16"/>
    </row>
    <row r="18" spans="1:14" ht="15" customHeight="1" x14ac:dyDescent="0.25">
      <c r="A18" s="278" t="s">
        <v>48</v>
      </c>
      <c r="B18" s="278"/>
      <c r="C18" s="278"/>
      <c r="D18" s="278"/>
      <c r="E18" s="278"/>
      <c r="F18" s="278"/>
      <c r="G18" s="278"/>
      <c r="H18" s="278"/>
      <c r="I18" s="278"/>
      <c r="J18" s="16"/>
      <c r="K18" s="16"/>
    </row>
    <row r="19" spans="1:14" x14ac:dyDescent="0.25">
      <c r="A19" s="27">
        <v>1</v>
      </c>
      <c r="B19" s="265" t="s">
        <v>49</v>
      </c>
      <c r="C19" s="265"/>
      <c r="D19" s="265"/>
      <c r="E19" s="265"/>
      <c r="F19" s="265"/>
      <c r="G19" s="265"/>
      <c r="H19" s="275"/>
      <c r="I19" s="276"/>
      <c r="J19" s="16"/>
      <c r="K19" s="16"/>
    </row>
    <row r="20" spans="1:14" ht="15" customHeight="1" x14ac:dyDescent="0.25">
      <c r="A20" s="27">
        <v>2</v>
      </c>
      <c r="B20" s="265" t="s">
        <v>50</v>
      </c>
      <c r="C20" s="265"/>
      <c r="D20" s="265"/>
      <c r="E20" s="265"/>
      <c r="F20" s="265"/>
      <c r="G20" s="265"/>
      <c r="H20" s="266"/>
      <c r="I20" s="267"/>
      <c r="J20" s="16"/>
      <c r="K20" s="16"/>
    </row>
    <row r="21" spans="1:14" ht="15" customHeight="1" x14ac:dyDescent="0.25">
      <c r="A21" s="27">
        <v>3</v>
      </c>
      <c r="B21" s="265" t="s">
        <v>51</v>
      </c>
      <c r="C21" s="265"/>
      <c r="D21" s="265"/>
      <c r="E21" s="265"/>
      <c r="F21" s="265"/>
      <c r="G21" s="265"/>
      <c r="H21" s="273">
        <v>2485.9</v>
      </c>
      <c r="I21" s="274"/>
      <c r="J21" s="16"/>
      <c r="K21" s="16"/>
    </row>
    <row r="22" spans="1:14" x14ac:dyDescent="0.25">
      <c r="A22" s="27">
        <v>4</v>
      </c>
      <c r="B22" s="265" t="s">
        <v>52</v>
      </c>
      <c r="C22" s="265"/>
      <c r="D22" s="265"/>
      <c r="E22" s="265"/>
      <c r="F22" s="265"/>
      <c r="G22" s="265"/>
      <c r="H22" s="275"/>
      <c r="I22" s="276"/>
      <c r="J22" s="16"/>
      <c r="K22" s="16"/>
    </row>
    <row r="23" spans="1:14" ht="15" customHeight="1" x14ac:dyDescent="0.25">
      <c r="A23" s="27">
        <v>5</v>
      </c>
      <c r="B23" s="265" t="s">
        <v>53</v>
      </c>
      <c r="C23" s="265"/>
      <c r="D23" s="265"/>
      <c r="E23" s="265"/>
      <c r="F23" s="265"/>
      <c r="G23" s="265"/>
      <c r="H23" s="281" t="s">
        <v>224</v>
      </c>
      <c r="I23" s="282"/>
      <c r="J23" s="16"/>
      <c r="K23" s="16"/>
    </row>
    <row r="24" spans="1:14" ht="15" customHeight="1" x14ac:dyDescent="0.25">
      <c r="A24" s="283"/>
      <c r="B24" s="283"/>
      <c r="C24" s="283"/>
      <c r="D24" s="283"/>
      <c r="E24" s="283"/>
      <c r="F24" s="283"/>
      <c r="G24" s="283"/>
      <c r="H24" s="283"/>
      <c r="I24" s="283"/>
      <c r="J24" s="16"/>
      <c r="K24" s="16"/>
    </row>
    <row r="25" spans="1:14" ht="15" customHeight="1" x14ac:dyDescent="0.25">
      <c r="A25" s="284" t="s">
        <v>54</v>
      </c>
      <c r="B25" s="285"/>
      <c r="C25" s="285"/>
      <c r="D25" s="285"/>
      <c r="E25" s="285"/>
      <c r="F25" s="285"/>
      <c r="G25" s="285"/>
      <c r="H25" s="285"/>
      <c r="I25" s="286"/>
      <c r="J25" s="16"/>
      <c r="K25" s="16"/>
      <c r="M25" s="50"/>
    </row>
    <row r="26" spans="1:14" ht="15" customHeight="1" x14ac:dyDescent="0.25">
      <c r="A26" s="44">
        <v>1</v>
      </c>
      <c r="B26" s="287" t="s">
        <v>55</v>
      </c>
      <c r="C26" s="287"/>
      <c r="D26" s="287"/>
      <c r="E26" s="287"/>
      <c r="F26" s="287"/>
      <c r="G26" s="287"/>
      <c r="H26" s="375" t="s">
        <v>56</v>
      </c>
      <c r="I26" s="375"/>
      <c r="J26" s="16"/>
      <c r="K26" s="16"/>
      <c r="M26" s="50"/>
    </row>
    <row r="27" spans="1:14" ht="15" customHeight="1" x14ac:dyDescent="0.25">
      <c r="A27" s="27" t="s">
        <v>34</v>
      </c>
      <c r="B27" s="256" t="s">
        <v>57</v>
      </c>
      <c r="C27" s="256"/>
      <c r="D27" s="256"/>
      <c r="E27" s="256"/>
      <c r="F27" s="256"/>
      <c r="G27" s="256"/>
      <c r="H27" s="374">
        <f>H21</f>
        <v>2485.9</v>
      </c>
      <c r="I27" s="374"/>
      <c r="J27" s="16"/>
      <c r="K27" s="16"/>
    </row>
    <row r="28" spans="1:14" ht="15" customHeight="1" x14ac:dyDescent="0.25">
      <c r="A28" s="28" t="s">
        <v>36</v>
      </c>
      <c r="B28" s="29" t="s">
        <v>58</v>
      </c>
      <c r="C28" s="30"/>
      <c r="D28" s="31" t="s">
        <v>59</v>
      </c>
      <c r="E28" s="31" t="s">
        <v>62</v>
      </c>
      <c r="F28" s="30"/>
      <c r="G28" s="32"/>
      <c r="H28" s="255">
        <f>IF(E28="N",0,H27*0.3)</f>
        <v>0</v>
      </c>
      <c r="I28" s="255"/>
      <c r="J28" s="16"/>
      <c r="K28" s="16"/>
    </row>
    <row r="29" spans="1:14" ht="15" customHeight="1" x14ac:dyDescent="0.25">
      <c r="A29" s="28" t="s">
        <v>39</v>
      </c>
      <c r="B29" s="29" t="s">
        <v>61</v>
      </c>
      <c r="C29" s="30"/>
      <c r="D29" s="31" t="s">
        <v>59</v>
      </c>
      <c r="E29" s="31" t="s">
        <v>62</v>
      </c>
      <c r="F29" s="279"/>
      <c r="G29" s="280"/>
      <c r="H29" s="295"/>
      <c r="I29" s="255"/>
      <c r="J29" s="16"/>
      <c r="K29" s="16"/>
      <c r="N29" s="57"/>
    </row>
    <row r="30" spans="1:14" ht="15" customHeight="1" x14ac:dyDescent="0.25">
      <c r="A30" s="27" t="s">
        <v>41</v>
      </c>
      <c r="B30" s="289" t="s">
        <v>63</v>
      </c>
      <c r="C30" s="290"/>
      <c r="D30" s="290"/>
      <c r="E30" s="290"/>
      <c r="F30" s="290"/>
      <c r="G30" s="291"/>
      <c r="H30" s="255"/>
      <c r="I30" s="255"/>
      <c r="J30" s="16"/>
      <c r="K30" s="16"/>
    </row>
    <row r="31" spans="1:14" ht="15" customHeight="1" x14ac:dyDescent="0.25">
      <c r="A31" s="27" t="s">
        <v>64</v>
      </c>
      <c r="B31" s="289" t="s">
        <v>65</v>
      </c>
      <c r="C31" s="290"/>
      <c r="D31" s="290"/>
      <c r="E31" s="290"/>
      <c r="F31" s="290"/>
      <c r="G31" s="291"/>
      <c r="H31" s="255"/>
      <c r="I31" s="255"/>
      <c r="J31" s="16"/>
      <c r="K31" s="16"/>
    </row>
    <row r="32" spans="1:14" ht="15" customHeight="1" x14ac:dyDescent="0.25">
      <c r="A32" s="23" t="s">
        <v>66</v>
      </c>
      <c r="B32" s="288" t="s">
        <v>67</v>
      </c>
      <c r="C32" s="288"/>
      <c r="D32" s="288"/>
      <c r="E32" s="288"/>
      <c r="F32" s="288"/>
      <c r="G32" s="288"/>
      <c r="H32" s="372"/>
      <c r="I32" s="372"/>
      <c r="J32" s="16"/>
      <c r="K32" s="16"/>
    </row>
    <row r="33" spans="1:17" ht="15" customHeight="1" x14ac:dyDescent="0.25">
      <c r="A33" s="27" t="s">
        <v>68</v>
      </c>
      <c r="B33" s="265" t="s">
        <v>69</v>
      </c>
      <c r="C33" s="265"/>
      <c r="D33" s="265"/>
      <c r="E33" s="265"/>
      <c r="F33" s="265"/>
      <c r="G33" s="265"/>
      <c r="H33" s="373"/>
      <c r="I33" s="373"/>
      <c r="J33" s="16"/>
      <c r="K33" s="16"/>
    </row>
    <row r="34" spans="1:17" ht="15" customHeight="1" x14ac:dyDescent="0.25">
      <c r="A34" s="278" t="s">
        <v>70</v>
      </c>
      <c r="B34" s="278"/>
      <c r="C34" s="278"/>
      <c r="D34" s="278"/>
      <c r="E34" s="278"/>
      <c r="F34" s="278"/>
      <c r="G34" s="278"/>
      <c r="H34" s="327">
        <f>SUM(H27:I33)</f>
        <v>2485.9</v>
      </c>
      <c r="I34" s="327"/>
      <c r="J34" s="16"/>
      <c r="K34" s="16"/>
    </row>
    <row r="35" spans="1:17" ht="15" customHeight="1" x14ac:dyDescent="0.25">
      <c r="A35" s="283"/>
      <c r="B35" s="283"/>
      <c r="C35" s="283"/>
      <c r="D35" s="283"/>
      <c r="E35" s="283"/>
      <c r="F35" s="283"/>
      <c r="G35" s="283"/>
      <c r="H35" s="283"/>
      <c r="I35" s="283"/>
      <c r="J35" s="16"/>
      <c r="K35" s="16"/>
      <c r="L35" s="55"/>
      <c r="N35" s="55"/>
    </row>
    <row r="36" spans="1:17" ht="15" customHeight="1" x14ac:dyDescent="0.25">
      <c r="A36" s="284" t="s">
        <v>71</v>
      </c>
      <c r="B36" s="285"/>
      <c r="C36" s="285"/>
      <c r="D36" s="285"/>
      <c r="E36" s="285"/>
      <c r="F36" s="285"/>
      <c r="G36" s="285"/>
      <c r="H36" s="285"/>
      <c r="I36" s="286"/>
      <c r="J36" s="16"/>
      <c r="K36" s="16"/>
      <c r="Q36" s="55"/>
    </row>
    <row r="37" spans="1:17" ht="15" customHeight="1" x14ac:dyDescent="0.25">
      <c r="A37" s="287" t="s">
        <v>72</v>
      </c>
      <c r="B37" s="287"/>
      <c r="C37" s="287"/>
      <c r="D37" s="287"/>
      <c r="E37" s="287"/>
      <c r="F37" s="287"/>
      <c r="G37" s="287"/>
      <c r="H37" s="287"/>
      <c r="I37" s="287"/>
      <c r="J37" s="16"/>
      <c r="K37" s="16"/>
      <c r="L37" s="61"/>
    </row>
    <row r="38" spans="1:17" ht="15" customHeight="1" x14ac:dyDescent="0.25">
      <c r="A38" s="44" t="s">
        <v>73</v>
      </c>
      <c r="B38" s="302" t="s">
        <v>74</v>
      </c>
      <c r="C38" s="303"/>
      <c r="D38" s="303"/>
      <c r="E38" s="303"/>
      <c r="F38" s="303"/>
      <c r="G38" s="304"/>
      <c r="H38" s="44" t="s">
        <v>75</v>
      </c>
      <c r="I38" s="47" t="s">
        <v>56</v>
      </c>
      <c r="J38" s="16"/>
      <c r="K38" s="16"/>
      <c r="N38" s="59"/>
    </row>
    <row r="39" spans="1:17" ht="15" customHeight="1" x14ac:dyDescent="0.25">
      <c r="A39" s="27" t="s">
        <v>34</v>
      </c>
      <c r="B39" s="305" t="s">
        <v>76</v>
      </c>
      <c r="C39" s="306"/>
      <c r="D39" s="306"/>
      <c r="E39" s="306"/>
      <c r="F39" s="306"/>
      <c r="G39" s="307"/>
      <c r="H39" s="64">
        <v>8.3299999999999999E-2</v>
      </c>
      <c r="I39" s="34">
        <f>H34*H39</f>
        <v>207.07547</v>
      </c>
      <c r="J39" s="16"/>
      <c r="K39" s="17"/>
      <c r="L39" s="60"/>
      <c r="M39" s="60"/>
      <c r="N39" s="59"/>
      <c r="O39" s="14"/>
    </row>
    <row r="40" spans="1:17" ht="15" customHeight="1" x14ac:dyDescent="0.25">
      <c r="A40" s="27" t="s">
        <v>36</v>
      </c>
      <c r="B40" s="305" t="s">
        <v>77</v>
      </c>
      <c r="C40" s="306"/>
      <c r="D40" s="306"/>
      <c r="E40" s="306"/>
      <c r="F40" s="306"/>
      <c r="G40" s="307"/>
      <c r="H40" s="64">
        <f>0.0833333333333333+0.0277777777777778</f>
        <v>0.1111111111111111</v>
      </c>
      <c r="I40" s="34">
        <f>H34*H40</f>
        <v>276.21111111111111</v>
      </c>
      <c r="J40" s="16"/>
      <c r="K40" s="17"/>
      <c r="L40" s="60"/>
      <c r="M40" s="60"/>
      <c r="N40" s="59"/>
      <c r="O40" s="14"/>
    </row>
    <row r="41" spans="1:17" ht="15" customHeight="1" x14ac:dyDescent="0.25">
      <c r="A41" s="63" t="s">
        <v>78</v>
      </c>
      <c r="B41" s="62"/>
      <c r="C41" s="62"/>
      <c r="D41" s="62"/>
      <c r="E41" s="62"/>
      <c r="F41" s="62"/>
      <c r="G41" s="62"/>
      <c r="H41" s="69">
        <f>SUM(H39:H40)</f>
        <v>0.19441111111111109</v>
      </c>
      <c r="I41" s="68">
        <f>SUM(I39:I40)</f>
        <v>483.2865811111111</v>
      </c>
      <c r="J41" s="16"/>
      <c r="K41" s="16"/>
      <c r="L41" s="55"/>
      <c r="N41" s="55"/>
    </row>
    <row r="42" spans="1:17" ht="15" customHeight="1" x14ac:dyDescent="0.25">
      <c r="A42" s="308" t="s">
        <v>79</v>
      </c>
      <c r="B42" s="308"/>
      <c r="C42" s="308"/>
      <c r="D42" s="308"/>
      <c r="E42" s="308"/>
      <c r="F42" s="308"/>
      <c r="G42" s="308"/>
      <c r="H42" s="308"/>
      <c r="I42" s="308"/>
      <c r="J42" s="16"/>
      <c r="K42" s="16"/>
      <c r="L42" s="55"/>
    </row>
    <row r="43" spans="1:17" ht="15" customHeight="1" x14ac:dyDescent="0.25">
      <c r="A43" s="287" t="s">
        <v>80</v>
      </c>
      <c r="B43" s="287"/>
      <c r="C43" s="287"/>
      <c r="D43" s="287"/>
      <c r="E43" s="287"/>
      <c r="F43" s="287"/>
      <c r="G43" s="287"/>
      <c r="H43" s="287"/>
      <c r="I43" s="287"/>
      <c r="J43" s="16"/>
      <c r="K43" s="16"/>
    </row>
    <row r="44" spans="1:17" ht="15" customHeight="1" x14ac:dyDescent="0.25">
      <c r="A44" s="44" t="s">
        <v>81</v>
      </c>
      <c r="B44" s="287" t="s">
        <v>82</v>
      </c>
      <c r="C44" s="287"/>
      <c r="D44" s="287"/>
      <c r="E44" s="287"/>
      <c r="F44" s="287"/>
      <c r="G44" s="287"/>
      <c r="H44" s="44" t="s">
        <v>75</v>
      </c>
      <c r="I44" s="47" t="s">
        <v>56</v>
      </c>
      <c r="J44" s="16"/>
      <c r="K44" s="16"/>
      <c r="N44" s="55"/>
    </row>
    <row r="45" spans="1:17" ht="15" customHeight="1" x14ac:dyDescent="0.25">
      <c r="A45" s="27" t="s">
        <v>34</v>
      </c>
      <c r="B45" s="265" t="s">
        <v>83</v>
      </c>
      <c r="C45" s="265"/>
      <c r="D45" s="265"/>
      <c r="E45" s="265"/>
      <c r="F45" s="265"/>
      <c r="G45" s="265"/>
      <c r="H45" s="35">
        <v>0.2</v>
      </c>
      <c r="I45" s="36">
        <f>($H$34+$I$41)*H45</f>
        <v>593.83731622222228</v>
      </c>
      <c r="J45" s="16"/>
      <c r="K45" s="16"/>
      <c r="P45" s="57"/>
    </row>
    <row r="46" spans="1:17" ht="15" customHeight="1" x14ac:dyDescent="0.25">
      <c r="A46" s="27" t="s">
        <v>36</v>
      </c>
      <c r="B46" s="265" t="s">
        <v>84</v>
      </c>
      <c r="C46" s="265"/>
      <c r="D46" s="265"/>
      <c r="E46" s="265"/>
      <c r="F46" s="265"/>
      <c r="G46" s="265"/>
      <c r="H46" s="35">
        <v>2.5000000000000001E-2</v>
      </c>
      <c r="I46" s="36">
        <f t="shared" ref="I46:I52" si="0">($H$34+$I$41)*H46</f>
        <v>74.229664527777786</v>
      </c>
      <c r="J46" s="16"/>
      <c r="K46" s="16"/>
      <c r="O46" s="55"/>
    </row>
    <row r="47" spans="1:17" ht="15" customHeight="1" x14ac:dyDescent="0.25">
      <c r="A47" s="37" t="s">
        <v>39</v>
      </c>
      <c r="B47" s="265" t="s">
        <v>85</v>
      </c>
      <c r="C47" s="265"/>
      <c r="D47" s="265"/>
      <c r="E47" s="265"/>
      <c r="F47" s="265"/>
      <c r="G47" s="265"/>
      <c r="H47" s="205">
        <v>0.03</v>
      </c>
      <c r="I47" s="36">
        <f t="shared" si="0"/>
        <v>89.075597433333328</v>
      </c>
      <c r="J47" s="16"/>
      <c r="K47" s="16"/>
      <c r="L47" s="55"/>
    </row>
    <row r="48" spans="1:17" ht="15" customHeight="1" x14ac:dyDescent="0.25">
      <c r="A48" s="37" t="s">
        <v>41</v>
      </c>
      <c r="B48" s="265" t="s">
        <v>86</v>
      </c>
      <c r="C48" s="265"/>
      <c r="D48" s="265"/>
      <c r="E48" s="265"/>
      <c r="F48" s="265"/>
      <c r="G48" s="265"/>
      <c r="H48" s="35">
        <v>1.4999999999999999E-2</v>
      </c>
      <c r="I48" s="36">
        <f>($H$34+$I$41)*H48</f>
        <v>44.537798716666664</v>
      </c>
      <c r="J48" s="16"/>
      <c r="K48" s="16"/>
      <c r="L48" s="55"/>
    </row>
    <row r="49" spans="1:15" ht="15" customHeight="1" x14ac:dyDescent="0.25">
      <c r="A49" s="27" t="s">
        <v>64</v>
      </c>
      <c r="B49" s="265" t="s">
        <v>87</v>
      </c>
      <c r="C49" s="265"/>
      <c r="D49" s="265"/>
      <c r="E49" s="265"/>
      <c r="F49" s="265"/>
      <c r="G49" s="265"/>
      <c r="H49" s="53">
        <v>0.01</v>
      </c>
      <c r="I49" s="36">
        <f t="shared" si="0"/>
        <v>29.691865811111111</v>
      </c>
      <c r="J49" s="16"/>
      <c r="K49" s="16"/>
    </row>
    <row r="50" spans="1:15" ht="15" customHeight="1" x14ac:dyDescent="0.25">
      <c r="A50" s="27" t="s">
        <v>66</v>
      </c>
      <c r="B50" s="265" t="s">
        <v>88</v>
      </c>
      <c r="C50" s="265"/>
      <c r="D50" s="265"/>
      <c r="E50" s="265"/>
      <c r="F50" s="265"/>
      <c r="G50" s="265"/>
      <c r="H50" s="35">
        <v>6.0000000000000001E-3</v>
      </c>
      <c r="I50" s="36">
        <f t="shared" si="0"/>
        <v>17.815119486666667</v>
      </c>
      <c r="J50" s="16"/>
      <c r="K50" s="16"/>
    </row>
    <row r="51" spans="1:15" ht="15" customHeight="1" x14ac:dyDescent="0.25">
      <c r="A51" s="27" t="s">
        <v>68</v>
      </c>
      <c r="B51" s="265" t="s">
        <v>89</v>
      </c>
      <c r="C51" s="265"/>
      <c r="D51" s="265"/>
      <c r="E51" s="265"/>
      <c r="F51" s="265"/>
      <c r="G51" s="265"/>
      <c r="H51" s="35">
        <v>2E-3</v>
      </c>
      <c r="I51" s="36">
        <f t="shared" si="0"/>
        <v>5.9383731622222227</v>
      </c>
      <c r="J51" s="16"/>
      <c r="K51" s="16"/>
    </row>
    <row r="52" spans="1:15" ht="15" customHeight="1" x14ac:dyDescent="0.25">
      <c r="A52" s="27" t="s">
        <v>90</v>
      </c>
      <c r="B52" s="265" t="s">
        <v>91</v>
      </c>
      <c r="C52" s="265"/>
      <c r="D52" s="265"/>
      <c r="E52" s="265"/>
      <c r="F52" s="265"/>
      <c r="G52" s="265"/>
      <c r="H52" s="53">
        <v>0.08</v>
      </c>
      <c r="I52" s="36">
        <f t="shared" si="0"/>
        <v>237.53492648888889</v>
      </c>
      <c r="J52" s="16"/>
      <c r="K52" s="16"/>
    </row>
    <row r="53" spans="1:15" ht="15" customHeight="1" x14ac:dyDescent="0.25">
      <c r="A53" s="278" t="s">
        <v>28</v>
      </c>
      <c r="B53" s="278"/>
      <c r="C53" s="278"/>
      <c r="D53" s="278"/>
      <c r="E53" s="278"/>
      <c r="F53" s="278"/>
      <c r="G53" s="278"/>
      <c r="H53" s="49">
        <f>SUM(H45:H52)</f>
        <v>0.36800000000000005</v>
      </c>
      <c r="I53" s="48">
        <f>SUM(I45:I52)</f>
        <v>1092.6606618488888</v>
      </c>
      <c r="J53" s="16"/>
      <c r="K53" s="16"/>
    </row>
    <row r="54" spans="1:15" ht="15" customHeight="1" x14ac:dyDescent="0.25">
      <c r="A54" s="308"/>
      <c r="B54" s="308"/>
      <c r="C54" s="308"/>
      <c r="D54" s="308"/>
      <c r="E54" s="308"/>
      <c r="F54" s="308"/>
      <c r="G54" s="308"/>
      <c r="H54" s="308"/>
      <c r="I54" s="308"/>
      <c r="J54" s="16"/>
      <c r="K54" s="16"/>
    </row>
    <row r="55" spans="1:15" ht="15" customHeight="1" x14ac:dyDescent="0.25">
      <c r="A55" s="311" t="s">
        <v>92</v>
      </c>
      <c r="B55" s="312"/>
      <c r="C55" s="312"/>
      <c r="D55" s="312"/>
      <c r="E55" s="312"/>
      <c r="F55" s="312"/>
      <c r="G55" s="312"/>
      <c r="H55" s="312"/>
      <c r="I55" s="313"/>
      <c r="J55" s="16"/>
      <c r="K55" s="16"/>
    </row>
    <row r="56" spans="1:15" ht="15" customHeight="1" x14ac:dyDescent="0.25">
      <c r="A56" s="44" t="s">
        <v>93</v>
      </c>
      <c r="B56" s="287" t="s">
        <v>94</v>
      </c>
      <c r="C56" s="287"/>
      <c r="D56" s="287"/>
      <c r="E56" s="287"/>
      <c r="F56" s="287"/>
      <c r="G56" s="287"/>
      <c r="H56" s="278" t="s">
        <v>56</v>
      </c>
      <c r="I56" s="278"/>
      <c r="J56" s="16"/>
      <c r="K56" s="16"/>
    </row>
    <row r="57" spans="1:15" ht="15" customHeight="1" x14ac:dyDescent="0.25">
      <c r="A57" s="314" t="s">
        <v>34</v>
      </c>
      <c r="B57" s="314" t="s">
        <v>95</v>
      </c>
      <c r="C57" s="27" t="s">
        <v>96</v>
      </c>
      <c r="D57" s="27" t="s">
        <v>97</v>
      </c>
      <c r="E57" s="27" t="s">
        <v>98</v>
      </c>
      <c r="F57" s="27" t="s">
        <v>99</v>
      </c>
      <c r="G57" s="27" t="s">
        <v>100</v>
      </c>
      <c r="H57" s="316">
        <f>D58*E58*F58</f>
        <v>189.2</v>
      </c>
      <c r="I57" s="317"/>
      <c r="J57" s="16"/>
      <c r="K57" s="16"/>
    </row>
    <row r="58" spans="1:15" ht="15" customHeight="1" x14ac:dyDescent="0.25">
      <c r="A58" s="315"/>
      <c r="B58" s="315"/>
      <c r="C58" s="27" t="s">
        <v>60</v>
      </c>
      <c r="D58" s="33">
        <v>4.3</v>
      </c>
      <c r="E58" s="27">
        <v>2</v>
      </c>
      <c r="F58" s="27">
        <v>22</v>
      </c>
      <c r="G58" s="33">
        <f>H27*0.06</f>
        <v>149.154</v>
      </c>
      <c r="H58" s="318">
        <f>IF(C58="N",0,IF(D58*E58*F58-(H27*6%)&lt;0,0,D58*E58*F58-(H27*6%)))</f>
        <v>40.045999999999992</v>
      </c>
      <c r="I58" s="319"/>
      <c r="J58" s="16"/>
      <c r="K58" s="16"/>
    </row>
    <row r="59" spans="1:15" ht="15" customHeight="1" x14ac:dyDescent="0.25">
      <c r="A59" s="314" t="s">
        <v>36</v>
      </c>
      <c r="B59" s="328" t="s">
        <v>101</v>
      </c>
      <c r="C59" s="329"/>
      <c r="D59" s="27" t="s">
        <v>96</v>
      </c>
      <c r="E59" s="27" t="s">
        <v>97</v>
      </c>
      <c r="F59" s="27" t="s">
        <v>99</v>
      </c>
      <c r="G59" s="27" t="s">
        <v>100</v>
      </c>
      <c r="H59" s="332">
        <f>IF(D60="N",0,(E60*F60)-G60)</f>
        <v>465.3</v>
      </c>
      <c r="I59" s="333"/>
      <c r="J59" s="16"/>
      <c r="K59" s="16"/>
      <c r="O59" s="55"/>
    </row>
    <row r="60" spans="1:15" ht="15" customHeight="1" x14ac:dyDescent="0.25">
      <c r="A60" s="315"/>
      <c r="B60" s="330"/>
      <c r="C60" s="331"/>
      <c r="D60" s="27" t="s">
        <v>60</v>
      </c>
      <c r="E60" s="206">
        <v>23.5</v>
      </c>
      <c r="F60" s="27">
        <v>22</v>
      </c>
      <c r="G60" s="33">
        <f>E60*F60*0.1</f>
        <v>51.7</v>
      </c>
      <c r="H60" s="334"/>
      <c r="I60" s="335"/>
      <c r="J60" s="16"/>
      <c r="K60" s="16"/>
      <c r="O60" s="55"/>
    </row>
    <row r="61" spans="1:15" ht="15" customHeight="1" x14ac:dyDescent="0.25">
      <c r="A61" s="54" t="s">
        <v>39</v>
      </c>
      <c r="B61" s="367" t="s">
        <v>102</v>
      </c>
      <c r="C61" s="368"/>
      <c r="D61" s="368"/>
      <c r="E61" s="368"/>
      <c r="F61" s="368"/>
      <c r="G61" s="369"/>
      <c r="H61" s="323">
        <v>0</v>
      </c>
      <c r="I61" s="324"/>
      <c r="J61" s="16"/>
      <c r="K61" s="16"/>
      <c r="O61" s="55"/>
    </row>
    <row r="62" spans="1:15" ht="15" customHeight="1" x14ac:dyDescent="0.25">
      <c r="A62" s="54" t="s">
        <v>41</v>
      </c>
      <c r="B62" s="367" t="s">
        <v>103</v>
      </c>
      <c r="C62" s="368"/>
      <c r="D62" s="368"/>
      <c r="E62" s="368"/>
      <c r="F62" s="368"/>
      <c r="G62" s="369"/>
      <c r="H62" s="323">
        <v>0</v>
      </c>
      <c r="I62" s="324"/>
      <c r="J62" s="16"/>
      <c r="K62" s="16"/>
      <c r="O62" s="55"/>
    </row>
    <row r="63" spans="1:15" ht="15" customHeight="1" x14ac:dyDescent="0.25">
      <c r="A63" s="54" t="s">
        <v>64</v>
      </c>
      <c r="B63" s="97" t="s">
        <v>104</v>
      </c>
      <c r="C63" s="98"/>
      <c r="D63" s="98"/>
      <c r="E63" s="98"/>
      <c r="F63" s="98"/>
      <c r="G63" s="99"/>
      <c r="H63" s="325">
        <v>20.149999999999999</v>
      </c>
      <c r="I63" s="326"/>
      <c r="J63" s="16"/>
      <c r="K63" s="16"/>
      <c r="O63" s="55"/>
    </row>
    <row r="64" spans="1:15" ht="15" customHeight="1" x14ac:dyDescent="0.25">
      <c r="A64" s="278" t="s">
        <v>78</v>
      </c>
      <c r="B64" s="278"/>
      <c r="C64" s="278"/>
      <c r="D64" s="278"/>
      <c r="E64" s="278"/>
      <c r="F64" s="278"/>
      <c r="G64" s="278"/>
      <c r="H64" s="327">
        <f>SUM(H58:I63)</f>
        <v>525.49599999999998</v>
      </c>
      <c r="I64" s="327"/>
      <c r="J64" s="16"/>
      <c r="K64" s="16"/>
    </row>
    <row r="65" spans="1:15" ht="15" customHeight="1" x14ac:dyDescent="0.25">
      <c r="A65" s="269"/>
      <c r="B65" s="269"/>
      <c r="C65" s="269"/>
      <c r="D65" s="269"/>
      <c r="E65" s="269"/>
      <c r="F65" s="269"/>
      <c r="G65" s="269"/>
      <c r="H65" s="269"/>
      <c r="I65" s="269"/>
      <c r="J65" s="16"/>
      <c r="K65" s="16"/>
    </row>
    <row r="66" spans="1:15" ht="15" customHeight="1" x14ac:dyDescent="0.25">
      <c r="A66" s="336" t="s">
        <v>105</v>
      </c>
      <c r="B66" s="336"/>
      <c r="C66" s="336"/>
      <c r="D66" s="336"/>
      <c r="E66" s="336"/>
      <c r="F66" s="336"/>
      <c r="G66" s="336"/>
      <c r="H66" s="336"/>
      <c r="I66" s="336"/>
      <c r="J66" s="16"/>
      <c r="K66" s="16"/>
      <c r="N66" s="56"/>
    </row>
    <row r="67" spans="1:15" ht="15" customHeight="1" x14ac:dyDescent="0.25">
      <c r="A67" s="337"/>
      <c r="B67" s="337"/>
      <c r="C67" s="337"/>
      <c r="D67" s="337"/>
      <c r="E67" s="337"/>
      <c r="F67" s="337"/>
      <c r="G67" s="337"/>
      <c r="H67" s="337"/>
      <c r="I67" s="337"/>
      <c r="J67" s="16"/>
      <c r="K67" s="16"/>
      <c r="N67" s="55"/>
    </row>
    <row r="68" spans="1:15" ht="15" customHeight="1" x14ac:dyDescent="0.25">
      <c r="A68" s="43">
        <v>2</v>
      </c>
      <c r="B68" s="338" t="s">
        <v>106</v>
      </c>
      <c r="C68" s="338"/>
      <c r="D68" s="338"/>
      <c r="E68" s="338"/>
      <c r="F68" s="338"/>
      <c r="G68" s="338"/>
      <c r="H68" s="253" t="s">
        <v>56</v>
      </c>
      <c r="I68" s="253"/>
      <c r="J68" s="16"/>
      <c r="K68" s="16"/>
    </row>
    <row r="69" spans="1:15" ht="15" customHeight="1" x14ac:dyDescent="0.25">
      <c r="A69" s="28" t="s">
        <v>73</v>
      </c>
      <c r="B69" s="252" t="s">
        <v>107</v>
      </c>
      <c r="C69" s="252"/>
      <c r="D69" s="252"/>
      <c r="E69" s="252"/>
      <c r="F69" s="252"/>
      <c r="G69" s="252"/>
      <c r="H69" s="255">
        <f>I41</f>
        <v>483.2865811111111</v>
      </c>
      <c r="I69" s="255"/>
      <c r="J69" s="16"/>
      <c r="K69" s="18"/>
      <c r="L69" s="15"/>
      <c r="M69" s="15"/>
      <c r="N69" s="15"/>
      <c r="O69" s="15"/>
    </row>
    <row r="70" spans="1:15" ht="15" customHeight="1" x14ac:dyDescent="0.25">
      <c r="A70" s="28" t="s">
        <v>81</v>
      </c>
      <c r="B70" s="252" t="s">
        <v>82</v>
      </c>
      <c r="C70" s="252"/>
      <c r="D70" s="252"/>
      <c r="E70" s="252"/>
      <c r="F70" s="252"/>
      <c r="G70" s="252"/>
      <c r="H70" s="255">
        <f>I53</f>
        <v>1092.6606618488888</v>
      </c>
      <c r="I70" s="255"/>
      <c r="J70" s="16"/>
      <c r="K70" s="16"/>
    </row>
    <row r="71" spans="1:15" ht="15" customHeight="1" x14ac:dyDescent="0.25">
      <c r="A71" s="28" t="s">
        <v>93</v>
      </c>
      <c r="B71" s="252" t="s">
        <v>94</v>
      </c>
      <c r="C71" s="252"/>
      <c r="D71" s="252"/>
      <c r="E71" s="252"/>
      <c r="F71" s="252"/>
      <c r="G71" s="252"/>
      <c r="H71" s="255">
        <f>H64</f>
        <v>525.49599999999998</v>
      </c>
      <c r="I71" s="255"/>
      <c r="J71" s="16"/>
      <c r="K71" s="16"/>
    </row>
    <row r="72" spans="1:15" ht="15" customHeight="1" x14ac:dyDescent="0.25">
      <c r="A72" s="278" t="s">
        <v>78</v>
      </c>
      <c r="B72" s="278"/>
      <c r="C72" s="278"/>
      <c r="D72" s="278"/>
      <c r="E72" s="278"/>
      <c r="F72" s="278"/>
      <c r="G72" s="278"/>
      <c r="H72" s="327">
        <f>SUM(H69:I71)</f>
        <v>2101.4432429600001</v>
      </c>
      <c r="I72" s="327"/>
      <c r="J72" s="16"/>
      <c r="K72" s="16"/>
    </row>
    <row r="73" spans="1:15" ht="15" customHeight="1" x14ac:dyDescent="0.25">
      <c r="A73" s="339"/>
      <c r="B73" s="339"/>
      <c r="C73" s="339"/>
      <c r="D73" s="339"/>
      <c r="E73" s="339"/>
      <c r="F73" s="339"/>
      <c r="G73" s="339"/>
      <c r="H73" s="339"/>
      <c r="I73" s="339"/>
      <c r="J73" s="16"/>
      <c r="K73" s="16"/>
    </row>
    <row r="74" spans="1:15" ht="15" customHeight="1" x14ac:dyDescent="0.25">
      <c r="A74" s="284" t="s">
        <v>108</v>
      </c>
      <c r="B74" s="285"/>
      <c r="C74" s="285"/>
      <c r="D74" s="285"/>
      <c r="E74" s="285"/>
      <c r="F74" s="285"/>
      <c r="G74" s="285"/>
      <c r="H74" s="285"/>
      <c r="I74" s="286"/>
      <c r="J74" s="16"/>
      <c r="K74" s="16"/>
    </row>
    <row r="75" spans="1:15" ht="15" customHeight="1" x14ac:dyDescent="0.25">
      <c r="A75" s="44">
        <v>3</v>
      </c>
      <c r="B75" s="63" t="s">
        <v>109</v>
      </c>
      <c r="C75" s="62"/>
      <c r="D75" s="62"/>
      <c r="E75" s="62"/>
      <c r="F75" s="62"/>
      <c r="G75" s="62"/>
      <c r="H75" s="44" t="s">
        <v>75</v>
      </c>
      <c r="I75" s="47" t="s">
        <v>56</v>
      </c>
      <c r="J75" s="16"/>
      <c r="K75" s="16"/>
    </row>
    <row r="76" spans="1:15" ht="15" customHeight="1" x14ac:dyDescent="0.25">
      <c r="A76" s="27" t="s">
        <v>34</v>
      </c>
      <c r="B76" s="65" t="s">
        <v>110</v>
      </c>
      <c r="C76" s="66"/>
      <c r="D76" s="66"/>
      <c r="E76" s="66"/>
      <c r="F76" s="66"/>
      <c r="G76" s="66"/>
      <c r="H76" s="207">
        <f>0.05*(1+(1/12+1/12+1/36))/12</f>
        <v>4.9768518518518521E-3</v>
      </c>
      <c r="I76" s="36">
        <f>H76*$H$34</f>
        <v>12.371956018518519</v>
      </c>
      <c r="J76" s="355"/>
      <c r="K76" s="16"/>
    </row>
    <row r="77" spans="1:15" ht="15" customHeight="1" x14ac:dyDescent="0.25">
      <c r="A77" s="27" t="s">
        <v>36</v>
      </c>
      <c r="B77" s="65" t="s">
        <v>111</v>
      </c>
      <c r="C77" s="66"/>
      <c r="D77" s="66"/>
      <c r="E77" s="66"/>
      <c r="F77" s="66"/>
      <c r="G77" s="66"/>
      <c r="H77" s="207">
        <f>H76*0.08</f>
        <v>3.9814814814814818E-4</v>
      </c>
      <c r="I77" s="36">
        <f t="shared" ref="I77:I81" si="1">H77*$H$34</f>
        <v>0.98975648148148154</v>
      </c>
      <c r="J77" s="355"/>
      <c r="K77" s="16"/>
      <c r="L77" s="55"/>
    </row>
    <row r="78" spans="1:15" ht="15" customHeight="1" x14ac:dyDescent="0.25">
      <c r="A78" s="27" t="s">
        <v>39</v>
      </c>
      <c r="B78" s="65" t="s">
        <v>112</v>
      </c>
      <c r="C78" s="66"/>
      <c r="D78" s="66"/>
      <c r="E78" s="66"/>
      <c r="F78" s="66"/>
      <c r="G78" s="66"/>
      <c r="H78" s="207">
        <f>0.4*0.08*0.05</f>
        <v>1.6000000000000001E-3</v>
      </c>
      <c r="I78" s="36">
        <f t="shared" si="1"/>
        <v>3.9774400000000005</v>
      </c>
      <c r="J78" s="355"/>
      <c r="K78" s="16"/>
    </row>
    <row r="79" spans="1:15" ht="15" customHeight="1" x14ac:dyDescent="0.25">
      <c r="A79" s="27" t="s">
        <v>41</v>
      </c>
      <c r="B79" s="65" t="s">
        <v>113</v>
      </c>
      <c r="C79" s="66"/>
      <c r="D79" s="66"/>
      <c r="E79" s="66"/>
      <c r="F79" s="66"/>
      <c r="G79" s="66"/>
      <c r="H79" s="207">
        <f>7/30/12</f>
        <v>1.9444444444444445E-2</v>
      </c>
      <c r="I79" s="36">
        <f t="shared" si="1"/>
        <v>48.336944444444448</v>
      </c>
      <c r="J79" s="355"/>
      <c r="K79" s="16"/>
    </row>
    <row r="80" spans="1:15" ht="15" customHeight="1" x14ac:dyDescent="0.25">
      <c r="A80" s="27" t="s">
        <v>64</v>
      </c>
      <c r="B80" s="65" t="s">
        <v>114</v>
      </c>
      <c r="C80" s="66"/>
      <c r="D80" s="66"/>
      <c r="E80" s="66"/>
      <c r="F80" s="66"/>
      <c r="G80" s="66"/>
      <c r="H80" s="207">
        <f>H53*H79</f>
        <v>7.1555555555555565E-3</v>
      </c>
      <c r="I80" s="36">
        <f t="shared" si="1"/>
        <v>17.787995555555558</v>
      </c>
      <c r="J80" s="355"/>
      <c r="K80" s="16"/>
    </row>
    <row r="81" spans="1:15" ht="15" customHeight="1" x14ac:dyDescent="0.25">
      <c r="A81" s="27" t="s">
        <v>66</v>
      </c>
      <c r="B81" s="65" t="s">
        <v>116</v>
      </c>
      <c r="C81" s="66"/>
      <c r="D81" s="66"/>
      <c r="E81" s="66"/>
      <c r="F81" s="66"/>
      <c r="G81" s="66"/>
      <c r="H81" s="207">
        <f>0.4*0.08</f>
        <v>3.2000000000000001E-2</v>
      </c>
      <c r="I81" s="36">
        <f t="shared" si="1"/>
        <v>79.5488</v>
      </c>
      <c r="J81" s="355"/>
      <c r="K81" s="16"/>
    </row>
    <row r="82" spans="1:15" ht="15" customHeight="1" x14ac:dyDescent="0.25">
      <c r="A82" s="63" t="s">
        <v>78</v>
      </c>
      <c r="B82" s="62"/>
      <c r="C82" s="62"/>
      <c r="D82" s="62"/>
      <c r="E82" s="62"/>
      <c r="F82" s="62"/>
      <c r="G82" s="62"/>
      <c r="H82" s="327">
        <f>SUM(I76:I81)</f>
        <v>163.01289250000002</v>
      </c>
      <c r="I82" s="327"/>
      <c r="J82" s="16"/>
      <c r="K82" s="16"/>
    </row>
    <row r="83" spans="1:15" ht="15" customHeight="1" x14ac:dyDescent="0.25">
      <c r="A83" s="308"/>
      <c r="B83" s="308"/>
      <c r="C83" s="308"/>
      <c r="D83" s="308"/>
      <c r="E83" s="308"/>
      <c r="F83" s="308"/>
      <c r="G83" s="308"/>
      <c r="H83" s="308"/>
      <c r="I83" s="308"/>
      <c r="J83" s="16"/>
      <c r="K83" s="16"/>
    </row>
    <row r="84" spans="1:15" ht="15" customHeight="1" x14ac:dyDescent="0.25">
      <c r="A84" s="284" t="s">
        <v>117</v>
      </c>
      <c r="B84" s="285"/>
      <c r="C84" s="285"/>
      <c r="D84" s="285"/>
      <c r="E84" s="285"/>
      <c r="F84" s="285"/>
      <c r="G84" s="285"/>
      <c r="H84" s="285"/>
      <c r="I84" s="286"/>
      <c r="J84" s="16"/>
      <c r="K84" s="16"/>
    </row>
    <row r="85" spans="1:15" ht="15" customHeight="1" x14ac:dyDescent="0.25">
      <c r="A85" s="311" t="s">
        <v>118</v>
      </c>
      <c r="B85" s="312"/>
      <c r="C85" s="312"/>
      <c r="D85" s="312"/>
      <c r="E85" s="312"/>
      <c r="F85" s="312"/>
      <c r="G85" s="312"/>
      <c r="H85" s="312"/>
      <c r="I85" s="313"/>
      <c r="J85" s="16"/>
      <c r="K85" s="16"/>
    </row>
    <row r="86" spans="1:15" ht="15" customHeight="1" x14ac:dyDescent="0.25">
      <c r="A86" s="44" t="s">
        <v>119</v>
      </c>
      <c r="B86" s="63" t="s">
        <v>120</v>
      </c>
      <c r="C86" s="62"/>
      <c r="D86" s="62"/>
      <c r="E86" s="62"/>
      <c r="F86" s="62"/>
      <c r="G86" s="62"/>
      <c r="H86" s="44" t="s">
        <v>75</v>
      </c>
      <c r="I86" s="44" t="s">
        <v>56</v>
      </c>
      <c r="J86" s="16"/>
      <c r="K86" s="16"/>
    </row>
    <row r="87" spans="1:15" ht="15" customHeight="1" x14ac:dyDescent="0.25">
      <c r="A87" s="27" t="s">
        <v>34</v>
      </c>
      <c r="B87" s="65" t="s">
        <v>121</v>
      </c>
      <c r="C87" s="66"/>
      <c r="D87" s="66"/>
      <c r="E87" s="66"/>
      <c r="F87" s="66"/>
      <c r="G87" s="66"/>
      <c r="H87" s="58">
        <f>(1/12+1/12+1/36)/12</f>
        <v>1.6203703703703703E-2</v>
      </c>
      <c r="I87" s="34">
        <f>H87*$H$34</f>
        <v>40.280787037037037</v>
      </c>
      <c r="J87" s="16"/>
      <c r="K87" s="16"/>
    </row>
    <row r="88" spans="1:15" ht="15" customHeight="1" x14ac:dyDescent="0.25">
      <c r="A88" s="27" t="s">
        <v>36</v>
      </c>
      <c r="B88" s="65" t="s">
        <v>122</v>
      </c>
      <c r="C88" s="66"/>
      <c r="D88" s="66"/>
      <c r="E88" s="66"/>
      <c r="F88" s="66"/>
      <c r="G88" s="66"/>
      <c r="H88" s="207">
        <f>(5/30/12)</f>
        <v>1.3888888888888888E-2</v>
      </c>
      <c r="I88" s="34">
        <f t="shared" ref="I88:I97" si="2">H88*$H$34</f>
        <v>34.526388888888889</v>
      </c>
      <c r="J88" s="355"/>
      <c r="K88" s="135"/>
      <c r="L88" s="14"/>
      <c r="M88" s="14"/>
      <c r="O88" s="67"/>
    </row>
    <row r="89" spans="1:15" ht="15" customHeight="1" x14ac:dyDescent="0.25">
      <c r="A89" s="27" t="s">
        <v>39</v>
      </c>
      <c r="B89" s="65" t="s">
        <v>123</v>
      </c>
      <c r="C89" s="66"/>
      <c r="D89" s="66"/>
      <c r="E89" s="66"/>
      <c r="F89" s="66"/>
      <c r="G89" s="66"/>
      <c r="H89" s="207">
        <f>0.0162*0.5*(5/30/12)</f>
        <v>1.1249999999999998E-4</v>
      </c>
      <c r="I89" s="34">
        <f t="shared" si="2"/>
        <v>0.27966374999999999</v>
      </c>
      <c r="J89" s="355"/>
      <c r="K89" s="136"/>
    </row>
    <row r="90" spans="1:15" ht="15" customHeight="1" x14ac:dyDescent="0.25">
      <c r="A90" s="27" t="s">
        <v>41</v>
      </c>
      <c r="B90" s="65" t="s">
        <v>124</v>
      </c>
      <c r="C90" s="66"/>
      <c r="D90" s="66"/>
      <c r="E90" s="66"/>
      <c r="F90" s="66"/>
      <c r="G90" s="66"/>
      <c r="H90" s="207">
        <f>(1/12+1/36)*(4/12)*0.5*0.0162</f>
        <v>2.9999999999999997E-4</v>
      </c>
      <c r="I90" s="34">
        <f>H90*$H$34</f>
        <v>0.74576999999999993</v>
      </c>
      <c r="J90" s="355"/>
      <c r="K90" s="16"/>
    </row>
    <row r="91" spans="1:15" ht="15" customHeight="1" x14ac:dyDescent="0.25">
      <c r="A91" s="27" t="s">
        <v>64</v>
      </c>
      <c r="B91" s="65" t="s">
        <v>125</v>
      </c>
      <c r="C91" s="66"/>
      <c r="D91" s="66"/>
      <c r="E91" s="66"/>
      <c r="F91" s="66"/>
      <c r="G91" s="66"/>
      <c r="H91" s="207">
        <f>(7/30/12)</f>
        <v>1.9444444444444445E-2</v>
      </c>
      <c r="I91" s="34">
        <f t="shared" si="2"/>
        <v>48.336944444444448</v>
      </c>
      <c r="J91" s="355"/>
      <c r="K91" s="16"/>
      <c r="M91" s="71"/>
    </row>
    <row r="92" spans="1:15" ht="15" customHeight="1" x14ac:dyDescent="0.25">
      <c r="A92" s="27" t="s">
        <v>66</v>
      </c>
      <c r="B92" s="65" t="s">
        <v>126</v>
      </c>
      <c r="C92" s="66"/>
      <c r="D92" s="66"/>
      <c r="E92" s="66"/>
      <c r="F92" s="66"/>
      <c r="G92" s="66"/>
      <c r="H92" s="207">
        <f>(15/30/12)*0.0122</f>
        <v>5.0833333333333329E-4</v>
      </c>
      <c r="I92" s="34">
        <f t="shared" si="2"/>
        <v>1.2636658333333333</v>
      </c>
      <c r="J92" s="355"/>
      <c r="K92" s="16"/>
    </row>
    <row r="93" spans="1:15" ht="15" customHeight="1" x14ac:dyDescent="0.25">
      <c r="A93" s="27"/>
      <c r="B93" s="65"/>
      <c r="C93" s="66"/>
      <c r="D93" s="66"/>
      <c r="E93" s="66"/>
      <c r="F93" s="66"/>
      <c r="G93" s="66"/>
      <c r="H93" s="58"/>
      <c r="I93" s="34">
        <f t="shared" si="2"/>
        <v>0</v>
      </c>
      <c r="J93" s="16"/>
      <c r="K93" s="16"/>
    </row>
    <row r="94" spans="1:15" ht="15" customHeight="1" x14ac:dyDescent="0.25">
      <c r="A94" s="27"/>
      <c r="B94" s="65"/>
      <c r="C94" s="66"/>
      <c r="D94" s="66"/>
      <c r="E94" s="66"/>
      <c r="F94" s="66"/>
      <c r="G94" s="66"/>
      <c r="H94" s="58"/>
      <c r="I94" s="34">
        <f t="shared" si="2"/>
        <v>0</v>
      </c>
      <c r="J94" s="16"/>
      <c r="K94" s="16"/>
    </row>
    <row r="95" spans="1:15" ht="15" customHeight="1" x14ac:dyDescent="0.25">
      <c r="A95" s="27"/>
      <c r="B95" s="65"/>
      <c r="C95" s="66"/>
      <c r="D95" s="66"/>
      <c r="E95" s="66"/>
      <c r="F95" s="66"/>
      <c r="G95" s="66"/>
      <c r="H95" s="58"/>
      <c r="I95" s="34">
        <f t="shared" si="2"/>
        <v>0</v>
      </c>
      <c r="J95" s="16"/>
      <c r="K95" s="16"/>
    </row>
    <row r="96" spans="1:15" ht="15" customHeight="1" x14ac:dyDescent="0.25">
      <c r="A96" s="27"/>
      <c r="B96" s="65"/>
      <c r="C96" s="66"/>
      <c r="D96" s="66"/>
      <c r="E96" s="66"/>
      <c r="F96" s="66"/>
      <c r="G96" s="66"/>
      <c r="H96" s="58"/>
      <c r="I96" s="34">
        <f t="shared" si="2"/>
        <v>0</v>
      </c>
      <c r="J96" s="16"/>
      <c r="K96" s="16"/>
    </row>
    <row r="97" spans="1:11" ht="15" customHeight="1" x14ac:dyDescent="0.25">
      <c r="A97" s="27"/>
      <c r="B97" s="65"/>
      <c r="C97" s="66"/>
      <c r="D97" s="66"/>
      <c r="E97" s="66"/>
      <c r="F97" s="66"/>
      <c r="G97" s="66"/>
      <c r="H97" s="58"/>
      <c r="I97" s="34">
        <f t="shared" si="2"/>
        <v>0</v>
      </c>
      <c r="J97" s="16"/>
      <c r="K97" s="16"/>
    </row>
    <row r="98" spans="1:11" ht="15" customHeight="1" x14ac:dyDescent="0.25">
      <c r="A98" s="348" t="s">
        <v>128</v>
      </c>
      <c r="B98" s="349"/>
      <c r="C98" s="349"/>
      <c r="D98" s="349"/>
      <c r="E98" s="349"/>
      <c r="F98" s="349"/>
      <c r="G98" s="350"/>
      <c r="H98" s="70">
        <f>SUM(H87:H97)</f>
        <v>5.0457870370370375E-2</v>
      </c>
      <c r="I98" s="34"/>
      <c r="J98" s="16"/>
      <c r="K98" s="16"/>
    </row>
    <row r="99" spans="1:11" ht="15" customHeight="1" x14ac:dyDescent="0.25">
      <c r="A99" s="27"/>
      <c r="B99" s="163"/>
      <c r="C99" s="66"/>
      <c r="D99" s="66"/>
      <c r="E99" s="66"/>
      <c r="F99" s="66"/>
      <c r="G99" s="66"/>
      <c r="H99" s="58"/>
      <c r="I99" s="34"/>
      <c r="J99" s="16"/>
      <c r="K99" s="16"/>
    </row>
    <row r="100" spans="1:11" ht="15" customHeight="1" x14ac:dyDescent="0.25">
      <c r="A100" s="27" t="s">
        <v>129</v>
      </c>
      <c r="B100" s="65" t="s">
        <v>167</v>
      </c>
      <c r="C100" s="66"/>
      <c r="D100" s="66"/>
      <c r="E100" s="66"/>
      <c r="F100" s="66"/>
      <c r="G100" s="66"/>
      <c r="H100" s="58">
        <f>H53</f>
        <v>0.36800000000000005</v>
      </c>
      <c r="I100" s="34">
        <f>H100*SUM(I87:I90)</f>
        <v>27.906400360740736</v>
      </c>
      <c r="J100" s="16"/>
      <c r="K100" s="16"/>
    </row>
    <row r="101" spans="1:11" ht="15" customHeight="1" x14ac:dyDescent="0.25">
      <c r="A101" s="348" t="s">
        <v>78</v>
      </c>
      <c r="B101" s="349"/>
      <c r="C101" s="349"/>
      <c r="D101" s="349"/>
      <c r="E101" s="349"/>
      <c r="F101" s="349"/>
      <c r="G101" s="350"/>
      <c r="H101" s="46">
        <f>H98+H99+H100</f>
        <v>0.41845787037037041</v>
      </c>
      <c r="I101" s="45">
        <f>SUM(I87:I97,I99:I100)</f>
        <v>153.33962031444443</v>
      </c>
      <c r="J101" s="16"/>
      <c r="K101" s="16"/>
    </row>
    <row r="102" spans="1:11" ht="15" customHeight="1" x14ac:dyDescent="0.25">
      <c r="A102" s="269"/>
      <c r="B102" s="269"/>
      <c r="C102" s="269"/>
      <c r="D102" s="269"/>
      <c r="E102" s="269"/>
      <c r="F102" s="269"/>
      <c r="G102" s="269"/>
      <c r="H102" s="269"/>
      <c r="I102" s="269"/>
      <c r="J102" s="16"/>
      <c r="K102" s="16"/>
    </row>
    <row r="103" spans="1:11" ht="15" customHeight="1" x14ac:dyDescent="0.25">
      <c r="A103" s="336" t="s">
        <v>131</v>
      </c>
      <c r="B103" s="336"/>
      <c r="C103" s="336"/>
      <c r="D103" s="336"/>
      <c r="E103" s="336"/>
      <c r="F103" s="336"/>
      <c r="G103" s="336"/>
      <c r="H103" s="336"/>
      <c r="I103" s="336"/>
      <c r="J103" s="16"/>
      <c r="K103" s="16"/>
    </row>
    <row r="104" spans="1:11" ht="15" customHeight="1" x14ac:dyDescent="0.25">
      <c r="A104" s="337"/>
      <c r="B104" s="337"/>
      <c r="C104" s="337"/>
      <c r="D104" s="337"/>
      <c r="E104" s="337"/>
      <c r="F104" s="337"/>
      <c r="G104" s="337"/>
      <c r="H104" s="337"/>
      <c r="I104" s="337"/>
      <c r="J104" s="16"/>
      <c r="K104" s="16"/>
    </row>
    <row r="105" spans="1:11" ht="15" customHeight="1" x14ac:dyDescent="0.25">
      <c r="A105" s="43">
        <v>4</v>
      </c>
      <c r="B105" s="128" t="s">
        <v>106</v>
      </c>
      <c r="C105" s="129"/>
      <c r="D105" s="129"/>
      <c r="E105" s="129"/>
      <c r="F105" s="129"/>
      <c r="G105" s="129"/>
      <c r="H105" s="253" t="s">
        <v>56</v>
      </c>
      <c r="I105" s="253"/>
      <c r="J105" s="16"/>
      <c r="K105" s="16"/>
    </row>
    <row r="106" spans="1:11" ht="15" customHeight="1" x14ac:dyDescent="0.25">
      <c r="A106" s="28" t="s">
        <v>119</v>
      </c>
      <c r="B106" s="126" t="s">
        <v>132</v>
      </c>
      <c r="C106" s="127"/>
      <c r="D106" s="127"/>
      <c r="E106" s="127"/>
      <c r="F106" s="127"/>
      <c r="G106" s="127"/>
      <c r="H106" s="255">
        <f>I101</f>
        <v>153.33962031444443</v>
      </c>
      <c r="I106" s="255"/>
      <c r="J106" s="16"/>
      <c r="K106" s="16"/>
    </row>
    <row r="107" spans="1:11" ht="15" customHeight="1" x14ac:dyDescent="0.25">
      <c r="A107" s="63" t="s">
        <v>78</v>
      </c>
      <c r="B107" s="62"/>
      <c r="C107" s="62"/>
      <c r="D107" s="62"/>
      <c r="E107" s="62"/>
      <c r="F107" s="62"/>
      <c r="G107" s="62"/>
      <c r="H107" s="327">
        <f>SUM(H106:I106)</f>
        <v>153.33962031444443</v>
      </c>
      <c r="I107" s="327"/>
      <c r="J107" s="16"/>
      <c r="K107" s="16"/>
    </row>
    <row r="108" spans="1:11" ht="15" customHeight="1" x14ac:dyDescent="0.25">
      <c r="A108" s="339"/>
      <c r="B108" s="339"/>
      <c r="C108" s="339"/>
      <c r="D108" s="339"/>
      <c r="E108" s="339"/>
      <c r="F108" s="339"/>
      <c r="G108" s="339"/>
      <c r="H108" s="339"/>
      <c r="I108" s="339"/>
      <c r="J108" s="16"/>
      <c r="K108" s="16"/>
    </row>
    <row r="109" spans="1:11" ht="15" customHeight="1" x14ac:dyDescent="0.25">
      <c r="A109" s="284" t="s">
        <v>133</v>
      </c>
      <c r="B109" s="285"/>
      <c r="C109" s="285"/>
      <c r="D109" s="285"/>
      <c r="E109" s="285"/>
      <c r="F109" s="285"/>
      <c r="G109" s="285"/>
      <c r="H109" s="285"/>
      <c r="I109" s="286"/>
      <c r="J109" s="16"/>
      <c r="K109" s="16"/>
    </row>
    <row r="110" spans="1:11" ht="15" customHeight="1" x14ac:dyDescent="0.25">
      <c r="A110" s="44">
        <v>5</v>
      </c>
      <c r="B110" s="287" t="s">
        <v>134</v>
      </c>
      <c r="C110" s="287"/>
      <c r="D110" s="287"/>
      <c r="E110" s="287"/>
      <c r="F110" s="287"/>
      <c r="G110" s="287"/>
      <c r="H110" s="278" t="s">
        <v>56</v>
      </c>
      <c r="I110" s="278"/>
      <c r="J110" s="16"/>
      <c r="K110" s="16"/>
    </row>
    <row r="111" spans="1:11" ht="15" customHeight="1" x14ac:dyDescent="0.25">
      <c r="A111" s="28" t="s">
        <v>34</v>
      </c>
      <c r="B111" s="340" t="s">
        <v>135</v>
      </c>
      <c r="C111" s="341"/>
      <c r="D111" s="341"/>
      <c r="E111" s="341"/>
      <c r="F111" s="341"/>
      <c r="G111" s="342"/>
      <c r="H111" s="365">
        <f>Uniformes!J16</f>
        <v>101.43652777777777</v>
      </c>
      <c r="I111" s="366"/>
      <c r="J111" s="16"/>
      <c r="K111" s="16"/>
    </row>
    <row r="112" spans="1:11" ht="15" customHeight="1" x14ac:dyDescent="0.25">
      <c r="A112" s="28" t="s">
        <v>36</v>
      </c>
      <c r="B112" s="345" t="s">
        <v>136</v>
      </c>
      <c r="C112" s="346"/>
      <c r="D112" s="346"/>
      <c r="E112" s="346"/>
      <c r="F112" s="346"/>
      <c r="G112" s="347"/>
      <c r="H112" s="365">
        <f>'Insumos e Equipamentos'!J10</f>
        <v>2.5575688509021846</v>
      </c>
      <c r="I112" s="366"/>
      <c r="J112" s="16"/>
      <c r="K112" s="16"/>
    </row>
    <row r="113" spans="1:12" ht="15" customHeight="1" x14ac:dyDescent="0.25">
      <c r="A113" s="253" t="s">
        <v>28</v>
      </c>
      <c r="B113" s="253"/>
      <c r="C113" s="253"/>
      <c r="D113" s="253"/>
      <c r="E113" s="253"/>
      <c r="F113" s="253"/>
      <c r="G113" s="253"/>
      <c r="H113" s="353">
        <f>SUM(H111:I112)</f>
        <v>103.99409662867996</v>
      </c>
      <c r="I113" s="353"/>
      <c r="J113" s="16"/>
      <c r="K113" s="16"/>
    </row>
    <row r="114" spans="1:12" ht="15" customHeight="1" x14ac:dyDescent="0.25">
      <c r="A114" s="354"/>
      <c r="B114" s="354"/>
      <c r="C114" s="354"/>
      <c r="D114" s="354"/>
      <c r="E114" s="354"/>
      <c r="F114" s="354"/>
      <c r="G114" s="354"/>
      <c r="H114" s="354"/>
      <c r="I114" s="354"/>
      <c r="J114" s="16"/>
      <c r="K114" s="16"/>
    </row>
    <row r="115" spans="1:12" ht="15" customHeight="1" x14ac:dyDescent="0.25">
      <c r="A115" s="284" t="s">
        <v>138</v>
      </c>
      <c r="B115" s="285"/>
      <c r="C115" s="285"/>
      <c r="D115" s="285"/>
      <c r="E115" s="285"/>
      <c r="F115" s="285"/>
      <c r="G115" s="285"/>
      <c r="H115" s="285"/>
      <c r="I115" s="286"/>
      <c r="J115" s="16"/>
      <c r="K115" s="16"/>
    </row>
    <row r="116" spans="1:12" ht="15" customHeight="1" x14ac:dyDescent="0.25">
      <c r="A116" s="43">
        <v>6</v>
      </c>
      <c r="B116" s="338" t="s">
        <v>139</v>
      </c>
      <c r="C116" s="338"/>
      <c r="D116" s="338"/>
      <c r="E116" s="338"/>
      <c r="F116" s="338"/>
      <c r="G116" s="338"/>
      <c r="H116" s="43" t="s">
        <v>75</v>
      </c>
      <c r="I116" s="43" t="s">
        <v>56</v>
      </c>
      <c r="J116" s="16"/>
      <c r="K116" s="16"/>
    </row>
    <row r="117" spans="1:12" ht="15" customHeight="1" x14ac:dyDescent="0.25">
      <c r="A117" s="28" t="s">
        <v>34</v>
      </c>
      <c r="B117" s="252" t="s">
        <v>140</v>
      </c>
      <c r="C117" s="252"/>
      <c r="D117" s="252"/>
      <c r="E117" s="252"/>
      <c r="F117" s="252"/>
      <c r="G117" s="252"/>
      <c r="H117" s="208">
        <v>0.03</v>
      </c>
      <c r="I117" s="39">
        <f>$H$133*H117</f>
        <v>150.23069557209374</v>
      </c>
      <c r="J117" s="16"/>
      <c r="K117" s="16"/>
      <c r="L117" s="56"/>
    </row>
    <row r="118" spans="1:12" ht="15" customHeight="1" x14ac:dyDescent="0.25">
      <c r="A118" s="28" t="s">
        <v>36</v>
      </c>
      <c r="B118" s="252" t="s">
        <v>141</v>
      </c>
      <c r="C118" s="252"/>
      <c r="D118" s="252"/>
      <c r="E118" s="252"/>
      <c r="F118" s="252"/>
      <c r="G118" s="252"/>
      <c r="H118" s="208">
        <v>6.7900000000000002E-2</v>
      </c>
      <c r="I118" s="39">
        <f>(I117+H133)*H118</f>
        <v>350.2228052075173</v>
      </c>
      <c r="J118" s="16"/>
      <c r="K118" s="16"/>
      <c r="L118" s="55"/>
    </row>
    <row r="119" spans="1:12" ht="15" customHeight="1" x14ac:dyDescent="0.25">
      <c r="A119" s="28" t="s">
        <v>39</v>
      </c>
      <c r="B119" s="252" t="s">
        <v>142</v>
      </c>
      <c r="C119" s="252"/>
      <c r="D119" s="252"/>
      <c r="E119" s="252"/>
      <c r="F119" s="252"/>
      <c r="G119" s="252"/>
      <c r="H119" s="38">
        <f>SUM(H120:H122)</f>
        <v>0.14250000000000002</v>
      </c>
      <c r="I119" s="152">
        <f>((H133+I117+I118)/(1-H119))*H119</f>
        <v>915.3474377009212</v>
      </c>
      <c r="J119" s="16"/>
      <c r="K119" s="16"/>
    </row>
    <row r="120" spans="1:12" ht="15" customHeight="1" x14ac:dyDescent="0.25">
      <c r="A120" s="344" t="s">
        <v>143</v>
      </c>
      <c r="B120" s="344"/>
      <c r="C120" s="351" t="s">
        <v>144</v>
      </c>
      <c r="D120" s="29" t="s">
        <v>145</v>
      </c>
      <c r="E120" s="30"/>
      <c r="F120" s="30"/>
      <c r="G120" s="32"/>
      <c r="H120" s="208">
        <v>1.6500000000000001E-2</v>
      </c>
      <c r="I120" s="152">
        <f>((H133+I117+I118)/(1-H119))*H120</f>
        <v>105.98759804958034</v>
      </c>
      <c r="J120" s="16"/>
    </row>
    <row r="121" spans="1:12" ht="15" customHeight="1" x14ac:dyDescent="0.25">
      <c r="A121" s="344" t="s">
        <v>146</v>
      </c>
      <c r="B121" s="344"/>
      <c r="C121" s="352"/>
      <c r="D121" s="29" t="s">
        <v>147</v>
      </c>
      <c r="E121" s="30"/>
      <c r="F121" s="30"/>
      <c r="G121" s="32"/>
      <c r="H121" s="208">
        <v>7.5999999999999998E-2</v>
      </c>
      <c r="I121" s="152">
        <f>((H133+I117+I118)/(1-H119))*H121</f>
        <v>488.1853001071579</v>
      </c>
      <c r="J121" s="16"/>
      <c r="K121" s="16"/>
    </row>
    <row r="122" spans="1:12" ht="15" customHeight="1" x14ac:dyDescent="0.25">
      <c r="A122" s="344" t="s">
        <v>148</v>
      </c>
      <c r="B122" s="344"/>
      <c r="C122" s="40" t="s">
        <v>149</v>
      </c>
      <c r="D122" s="29" t="s">
        <v>150</v>
      </c>
      <c r="E122" s="30"/>
      <c r="F122" s="30"/>
      <c r="G122" s="32"/>
      <c r="H122" s="38">
        <v>0.05</v>
      </c>
      <c r="I122" s="152">
        <f>((H133+I117+I118)/(1-H119))*H122</f>
        <v>321.17453954418284</v>
      </c>
      <c r="J122" s="16"/>
      <c r="K122" s="16"/>
    </row>
    <row r="123" spans="1:12" ht="15" customHeight="1" x14ac:dyDescent="0.25">
      <c r="A123" s="253" t="s">
        <v>28</v>
      </c>
      <c r="B123" s="253"/>
      <c r="C123" s="253"/>
      <c r="D123" s="253"/>
      <c r="E123" s="253"/>
      <c r="F123" s="253"/>
      <c r="G123" s="253"/>
      <c r="H123" s="42">
        <f>H119+H118+H117</f>
        <v>0.24040000000000003</v>
      </c>
      <c r="I123" s="153">
        <f>SUM(I117:I119)</f>
        <v>1415.8009384805323</v>
      </c>
      <c r="J123" s="16"/>
      <c r="K123" s="16"/>
      <c r="L123" s="56"/>
    </row>
    <row r="124" spans="1:12" ht="15" customHeight="1" x14ac:dyDescent="0.25">
      <c r="A124" s="356"/>
      <c r="B124" s="356"/>
      <c r="C124" s="356"/>
      <c r="D124" s="356"/>
      <c r="E124" s="356"/>
      <c r="F124" s="356"/>
      <c r="G124" s="356"/>
      <c r="H124" s="356"/>
      <c r="I124" s="356"/>
      <c r="J124" s="16"/>
      <c r="K124" s="16"/>
    </row>
    <row r="125" spans="1:12" ht="15" customHeight="1" x14ac:dyDescent="0.25">
      <c r="A125" s="254" t="s">
        <v>151</v>
      </c>
      <c r="B125" s="254"/>
      <c r="C125" s="254"/>
      <c r="D125" s="254"/>
      <c r="E125" s="254"/>
      <c r="F125" s="254"/>
      <c r="G125" s="254"/>
      <c r="H125" s="254"/>
      <c r="I125" s="254"/>
      <c r="J125" s="16"/>
      <c r="K125" s="16"/>
    </row>
    <row r="126" spans="1:12" ht="15" customHeight="1" x14ac:dyDescent="0.25">
      <c r="A126" s="357"/>
      <c r="B126" s="357"/>
      <c r="C126" s="357"/>
      <c r="D126" s="357"/>
      <c r="E126" s="357"/>
      <c r="F126" s="357"/>
      <c r="G126" s="357"/>
      <c r="H126" s="357"/>
      <c r="I126" s="357"/>
      <c r="J126" s="16"/>
      <c r="K126" s="16"/>
    </row>
    <row r="127" spans="1:12" ht="15" customHeight="1" x14ac:dyDescent="0.25">
      <c r="A127" s="253" t="s">
        <v>152</v>
      </c>
      <c r="B127" s="253"/>
      <c r="C127" s="253"/>
      <c r="D127" s="253"/>
      <c r="E127" s="253"/>
      <c r="F127" s="253"/>
      <c r="G127" s="253"/>
      <c r="H127" s="253" t="s">
        <v>56</v>
      </c>
      <c r="I127" s="253"/>
      <c r="J127" s="16"/>
      <c r="K127" s="16"/>
    </row>
    <row r="128" spans="1:12" ht="15" customHeight="1" x14ac:dyDescent="0.25">
      <c r="A128" s="28" t="s">
        <v>34</v>
      </c>
      <c r="B128" s="252" t="s">
        <v>153</v>
      </c>
      <c r="C128" s="252"/>
      <c r="D128" s="252"/>
      <c r="E128" s="252"/>
      <c r="F128" s="252"/>
      <c r="G128" s="252"/>
      <c r="H128" s="255">
        <f>H34</f>
        <v>2485.9</v>
      </c>
      <c r="I128" s="255"/>
      <c r="J128" s="16"/>
      <c r="K128" s="16"/>
    </row>
    <row r="129" spans="1:11" ht="15" customHeight="1" x14ac:dyDescent="0.25">
      <c r="A129" s="28" t="s">
        <v>36</v>
      </c>
      <c r="B129" s="252" t="s">
        <v>154</v>
      </c>
      <c r="C129" s="252"/>
      <c r="D129" s="252"/>
      <c r="E129" s="252"/>
      <c r="F129" s="252"/>
      <c r="G129" s="252"/>
      <c r="H129" s="255">
        <f>H72</f>
        <v>2101.4432429600001</v>
      </c>
      <c r="I129" s="255"/>
      <c r="J129" s="16"/>
      <c r="K129" s="16"/>
    </row>
    <row r="130" spans="1:11" ht="15" customHeight="1" x14ac:dyDescent="0.25">
      <c r="A130" s="28" t="s">
        <v>39</v>
      </c>
      <c r="B130" s="252" t="s">
        <v>155</v>
      </c>
      <c r="C130" s="252"/>
      <c r="D130" s="252"/>
      <c r="E130" s="252"/>
      <c r="F130" s="252"/>
      <c r="G130" s="252"/>
      <c r="H130" s="255">
        <f>H82</f>
        <v>163.01289250000002</v>
      </c>
      <c r="I130" s="255"/>
      <c r="J130" s="16"/>
      <c r="K130" s="16"/>
    </row>
    <row r="131" spans="1:11" ht="15" customHeight="1" x14ac:dyDescent="0.25">
      <c r="A131" s="28" t="s">
        <v>41</v>
      </c>
      <c r="B131" s="252" t="s">
        <v>156</v>
      </c>
      <c r="C131" s="252"/>
      <c r="D131" s="252"/>
      <c r="E131" s="252"/>
      <c r="F131" s="252"/>
      <c r="G131" s="252"/>
      <c r="H131" s="255">
        <f>H107</f>
        <v>153.33962031444443</v>
      </c>
      <c r="I131" s="255"/>
      <c r="J131" s="16"/>
      <c r="K131" s="16"/>
    </row>
    <row r="132" spans="1:11" ht="15" customHeight="1" x14ac:dyDescent="0.25">
      <c r="A132" s="28" t="s">
        <v>64</v>
      </c>
      <c r="B132" s="252" t="s">
        <v>157</v>
      </c>
      <c r="C132" s="252"/>
      <c r="D132" s="252"/>
      <c r="E132" s="252"/>
      <c r="F132" s="252"/>
      <c r="G132" s="252"/>
      <c r="H132" s="255">
        <f>H113</f>
        <v>103.99409662867996</v>
      </c>
      <c r="I132" s="255"/>
      <c r="J132" s="16"/>
      <c r="K132" s="16"/>
    </row>
    <row r="133" spans="1:11" ht="15" customHeight="1" x14ac:dyDescent="0.25">
      <c r="A133" s="253" t="s">
        <v>158</v>
      </c>
      <c r="B133" s="253"/>
      <c r="C133" s="253"/>
      <c r="D133" s="253"/>
      <c r="E133" s="253"/>
      <c r="F133" s="253"/>
      <c r="G133" s="253"/>
      <c r="H133" s="353">
        <f>SUM(H128:H132)</f>
        <v>5007.6898524031249</v>
      </c>
      <c r="I133" s="353"/>
      <c r="J133" s="16"/>
      <c r="K133" s="16"/>
    </row>
    <row r="134" spans="1:11" ht="15" customHeight="1" x14ac:dyDescent="0.25">
      <c r="A134" s="28" t="s">
        <v>66</v>
      </c>
      <c r="B134" s="252" t="s">
        <v>159</v>
      </c>
      <c r="C134" s="252"/>
      <c r="D134" s="252"/>
      <c r="E134" s="252"/>
      <c r="F134" s="252"/>
      <c r="G134" s="252"/>
      <c r="H134" s="255">
        <f>I123</f>
        <v>1415.8009384805323</v>
      </c>
      <c r="I134" s="255"/>
      <c r="J134" s="16"/>
      <c r="K134" s="16"/>
    </row>
    <row r="135" spans="1:11" ht="15" customHeight="1" x14ac:dyDescent="0.25">
      <c r="A135" s="253" t="s">
        <v>160</v>
      </c>
      <c r="B135" s="253"/>
      <c r="C135" s="253"/>
      <c r="D135" s="253"/>
      <c r="E135" s="253"/>
      <c r="F135" s="253"/>
      <c r="G135" s="253"/>
      <c r="H135" s="251">
        <f>(H133+H134)</f>
        <v>6423.4907908836576</v>
      </c>
      <c r="I135" s="251"/>
      <c r="J135" s="16"/>
      <c r="K135" s="16"/>
    </row>
    <row r="136" spans="1:11" ht="15" customHeight="1" x14ac:dyDescent="0.25">
      <c r="A136" s="356"/>
      <c r="B136" s="356"/>
      <c r="C136" s="356"/>
      <c r="D136" s="356"/>
      <c r="E136" s="356"/>
      <c r="F136" s="356"/>
      <c r="G136" s="356"/>
      <c r="H136" s="356"/>
      <c r="I136" s="356"/>
      <c r="J136" s="16"/>
      <c r="K136" s="16"/>
    </row>
    <row r="137" spans="1:11" ht="15" hidden="1" customHeight="1" x14ac:dyDescent="0.25"/>
    <row r="138" spans="1:11" ht="15" hidden="1" customHeight="1" x14ac:dyDescent="0.25"/>
    <row r="139" spans="1:11" ht="15" hidden="1" customHeight="1" x14ac:dyDescent="0.25">
      <c r="B139" s="13" t="s">
        <v>161</v>
      </c>
      <c r="C139" s="12">
        <v>4.1999999999999997E-3</v>
      </c>
    </row>
    <row r="140" spans="1:11" ht="15" hidden="1" customHeight="1" x14ac:dyDescent="0.25">
      <c r="B140" s="13" t="s">
        <v>141</v>
      </c>
      <c r="C140" s="12">
        <v>4.0000000000000001E-3</v>
      </c>
    </row>
    <row r="141" spans="1:11" ht="15" hidden="1" customHeight="1" x14ac:dyDescent="0.25">
      <c r="B141" s="11"/>
      <c r="C141" s="10">
        <f>SUM(C139:C140)</f>
        <v>8.199999999999999E-3</v>
      </c>
    </row>
    <row r="142" spans="1:11" ht="15" hidden="1" customHeight="1" x14ac:dyDescent="0.25"/>
    <row r="143" spans="1:11" ht="15" hidden="1" customHeight="1" x14ac:dyDescent="0.25">
      <c r="C143" s="9" t="e">
        <v>#REF!</v>
      </c>
    </row>
    <row r="144" spans="1:11" ht="15" hidden="1" customHeight="1" x14ac:dyDescent="0.25"/>
    <row r="145" spans="1:11" ht="15" customHeight="1" x14ac:dyDescent="0.25">
      <c r="A145" s="254" t="s">
        <v>162</v>
      </c>
      <c r="B145" s="254"/>
      <c r="C145" s="254"/>
      <c r="D145" s="254"/>
      <c r="E145" s="254"/>
      <c r="F145" s="254"/>
      <c r="G145" s="254"/>
      <c r="H145" s="254"/>
      <c r="I145" s="254"/>
      <c r="K145" s="50"/>
    </row>
    <row r="146" spans="1:11" ht="15" customHeight="1" x14ac:dyDescent="0.25">
      <c r="A146" s="130"/>
      <c r="B146" s="130"/>
      <c r="C146" s="130"/>
      <c r="D146" s="130"/>
      <c r="E146" s="130"/>
      <c r="F146" s="130"/>
      <c r="G146" s="130"/>
      <c r="H146" s="130"/>
      <c r="I146" s="130"/>
    </row>
    <row r="147" spans="1:11" ht="15" customHeight="1" x14ac:dyDescent="0.25">
      <c r="A147" s="253" t="s">
        <v>163</v>
      </c>
      <c r="B147" s="253"/>
      <c r="C147" s="253"/>
      <c r="D147" s="253"/>
      <c r="E147" s="253"/>
      <c r="F147" s="253"/>
      <c r="G147" s="253"/>
      <c r="H147" s="253" t="s">
        <v>56</v>
      </c>
      <c r="I147" s="253"/>
    </row>
    <row r="148" spans="1:11" ht="15" customHeight="1" x14ac:dyDescent="0.25">
      <c r="A148" s="28" t="s">
        <v>34</v>
      </c>
      <c r="B148" s="252" t="s">
        <v>164</v>
      </c>
      <c r="C148" s="252"/>
      <c r="D148" s="252"/>
      <c r="E148" s="252"/>
      <c r="F148" s="252"/>
      <c r="G148" s="252"/>
      <c r="H148" s="255">
        <f>I39</f>
        <v>207.07547</v>
      </c>
      <c r="I148" s="255"/>
    </row>
    <row r="149" spans="1:11" ht="15" customHeight="1" x14ac:dyDescent="0.25">
      <c r="A149" s="28" t="s">
        <v>36</v>
      </c>
      <c r="B149" s="252" t="s">
        <v>223</v>
      </c>
      <c r="C149" s="252"/>
      <c r="D149" s="252"/>
      <c r="E149" s="252"/>
      <c r="F149" s="252"/>
      <c r="G149" s="252"/>
      <c r="H149" s="255">
        <f>I40</f>
        <v>276.21111111111111</v>
      </c>
      <c r="I149" s="255"/>
    </row>
    <row r="150" spans="1:11" ht="15" customHeight="1" x14ac:dyDescent="0.25">
      <c r="A150" s="28" t="s">
        <v>39</v>
      </c>
      <c r="B150" s="252" t="s">
        <v>165</v>
      </c>
      <c r="C150" s="252"/>
      <c r="D150" s="252"/>
      <c r="E150" s="252"/>
      <c r="F150" s="252"/>
      <c r="G150" s="252"/>
      <c r="H150" s="294">
        <f>H82</f>
        <v>163.01289250000002</v>
      </c>
      <c r="I150" s="295"/>
    </row>
    <row r="151" spans="1:11" ht="15" customHeight="1" x14ac:dyDescent="0.25">
      <c r="A151" s="28" t="s">
        <v>41</v>
      </c>
      <c r="B151" s="252" t="s">
        <v>217</v>
      </c>
      <c r="C151" s="252"/>
      <c r="D151" s="252"/>
      <c r="E151" s="252"/>
      <c r="F151" s="252"/>
      <c r="G151" s="252"/>
      <c r="H151" s="294">
        <f>I101</f>
        <v>153.33962031444443</v>
      </c>
      <c r="I151" s="295"/>
    </row>
    <row r="152" spans="1:11" ht="15" customHeight="1" x14ac:dyDescent="0.25">
      <c r="A152" s="348" t="s">
        <v>166</v>
      </c>
      <c r="B152" s="349"/>
      <c r="C152" s="349"/>
      <c r="D152" s="349"/>
      <c r="E152" s="349"/>
      <c r="F152" s="349"/>
      <c r="G152" s="350"/>
      <c r="H152" s="361">
        <f>SUM(H148:I151)</f>
        <v>799.63909392555558</v>
      </c>
      <c r="I152" s="362"/>
    </row>
  </sheetData>
  <mergeCells count="172">
    <mergeCell ref="J76:J81"/>
    <mergeCell ref="J88:J92"/>
    <mergeCell ref="A136:I136"/>
    <mergeCell ref="B134:G134"/>
    <mergeCell ref="H134:I134"/>
    <mergeCell ref="A135:G135"/>
    <mergeCell ref="H135:I135"/>
    <mergeCell ref="B132:G132"/>
    <mergeCell ref="H132:I132"/>
    <mergeCell ref="A133:G133"/>
    <mergeCell ref="H133:I133"/>
    <mergeCell ref="B130:G130"/>
    <mergeCell ref="H130:I130"/>
    <mergeCell ref="B131:G131"/>
    <mergeCell ref="H131:I131"/>
    <mergeCell ref="H127:I127"/>
    <mergeCell ref="B128:G128"/>
    <mergeCell ref="H128:I128"/>
    <mergeCell ref="B129:G129"/>
    <mergeCell ref="H129:I129"/>
    <mergeCell ref="B116:G116"/>
    <mergeCell ref="B112:G112"/>
    <mergeCell ref="H112:I112"/>
    <mergeCell ref="A122:B122"/>
    <mergeCell ref="A123:G123"/>
    <mergeCell ref="A124:I124"/>
    <mergeCell ref="A125:I125"/>
    <mergeCell ref="A126:I126"/>
    <mergeCell ref="A127:G127"/>
    <mergeCell ref="B117:G117"/>
    <mergeCell ref="B118:G118"/>
    <mergeCell ref="B119:G119"/>
    <mergeCell ref="A120:B120"/>
    <mergeCell ref="C120:C121"/>
    <mergeCell ref="A121:B121"/>
    <mergeCell ref="A83:I83"/>
    <mergeCell ref="A73:I73"/>
    <mergeCell ref="A74:I74"/>
    <mergeCell ref="A102:I102"/>
    <mergeCell ref="A103:I103"/>
    <mergeCell ref="A104:I104"/>
    <mergeCell ref="A84:I84"/>
    <mergeCell ref="A85:I85"/>
    <mergeCell ref="A108:I108"/>
    <mergeCell ref="H105:I105"/>
    <mergeCell ref="H106:I106"/>
    <mergeCell ref="H107:I107"/>
    <mergeCell ref="B71:G71"/>
    <mergeCell ref="H71:I71"/>
    <mergeCell ref="A72:G72"/>
    <mergeCell ref="H72:I72"/>
    <mergeCell ref="B69:G69"/>
    <mergeCell ref="H69:I69"/>
    <mergeCell ref="B70:G70"/>
    <mergeCell ref="H70:I70"/>
    <mergeCell ref="H82:I82"/>
    <mergeCell ref="A65:I65"/>
    <mergeCell ref="A66:I66"/>
    <mergeCell ref="A67:I67"/>
    <mergeCell ref="B68:G68"/>
    <mergeCell ref="H68:I68"/>
    <mergeCell ref="B62:G62"/>
    <mergeCell ref="H62:I62"/>
    <mergeCell ref="H63:I63"/>
    <mergeCell ref="A64:G64"/>
    <mergeCell ref="H64:I64"/>
    <mergeCell ref="A59:A60"/>
    <mergeCell ref="B59:C60"/>
    <mergeCell ref="H59:I60"/>
    <mergeCell ref="B61:G61"/>
    <mergeCell ref="H61:I61"/>
    <mergeCell ref="B56:G56"/>
    <mergeCell ref="H56:I56"/>
    <mergeCell ref="A57:A58"/>
    <mergeCell ref="B57:B58"/>
    <mergeCell ref="H57:I57"/>
    <mergeCell ref="H58:I58"/>
    <mergeCell ref="B50:G50"/>
    <mergeCell ref="B51:G51"/>
    <mergeCell ref="B52:G52"/>
    <mergeCell ref="A53:G53"/>
    <mergeCell ref="A54:I54"/>
    <mergeCell ref="A55:I55"/>
    <mergeCell ref="B44:G44"/>
    <mergeCell ref="B45:G45"/>
    <mergeCell ref="B46:G46"/>
    <mergeCell ref="B47:G47"/>
    <mergeCell ref="B48:G48"/>
    <mergeCell ref="B49:G49"/>
    <mergeCell ref="B39:G39"/>
    <mergeCell ref="B40:G40"/>
    <mergeCell ref="A42:I42"/>
    <mergeCell ref="A43:I43"/>
    <mergeCell ref="A34:G34"/>
    <mergeCell ref="H34:I34"/>
    <mergeCell ref="A35:I35"/>
    <mergeCell ref="A36:I36"/>
    <mergeCell ref="A37:I37"/>
    <mergeCell ref="B32:G32"/>
    <mergeCell ref="H32:I32"/>
    <mergeCell ref="B33:G33"/>
    <mergeCell ref="H33:I33"/>
    <mergeCell ref="B30:G30"/>
    <mergeCell ref="H30:I30"/>
    <mergeCell ref="B31:G31"/>
    <mergeCell ref="H31:I31"/>
    <mergeCell ref="B38:G38"/>
    <mergeCell ref="B27:G27"/>
    <mergeCell ref="H27:I27"/>
    <mergeCell ref="H28:I28"/>
    <mergeCell ref="F29:G29"/>
    <mergeCell ref="H29:I29"/>
    <mergeCell ref="B23:G23"/>
    <mergeCell ref="H23:I23"/>
    <mergeCell ref="A24:I24"/>
    <mergeCell ref="A25:I25"/>
    <mergeCell ref="B26:G26"/>
    <mergeCell ref="H26:I26"/>
    <mergeCell ref="B21:G21"/>
    <mergeCell ref="H21:I21"/>
    <mergeCell ref="B22:G22"/>
    <mergeCell ref="H22:I22"/>
    <mergeCell ref="C15:I15"/>
    <mergeCell ref="A16:I16"/>
    <mergeCell ref="A17:I17"/>
    <mergeCell ref="A18:I18"/>
    <mergeCell ref="B19:G19"/>
    <mergeCell ref="H19:I19"/>
    <mergeCell ref="B14:G14"/>
    <mergeCell ref="H14:I14"/>
    <mergeCell ref="B8:F8"/>
    <mergeCell ref="G8:I8"/>
    <mergeCell ref="B9:F9"/>
    <mergeCell ref="G9:I9"/>
    <mergeCell ref="B10:F10"/>
    <mergeCell ref="G10:I10"/>
    <mergeCell ref="B20:G20"/>
    <mergeCell ref="H20:I20"/>
    <mergeCell ref="A1:I1"/>
    <mergeCell ref="A2:I2"/>
    <mergeCell ref="C3:I3"/>
    <mergeCell ref="C4:D4"/>
    <mergeCell ref="A6:I6"/>
    <mergeCell ref="A7:I7"/>
    <mergeCell ref="G11:I11"/>
    <mergeCell ref="A12:I12"/>
    <mergeCell ref="B13:G13"/>
    <mergeCell ref="H13:I13"/>
    <mergeCell ref="B151:G151"/>
    <mergeCell ref="H151:I151"/>
    <mergeCell ref="A152:G152"/>
    <mergeCell ref="H152:I152"/>
    <mergeCell ref="A98:G98"/>
    <mergeCell ref="A101:G101"/>
    <mergeCell ref="A145:I145"/>
    <mergeCell ref="A147:G147"/>
    <mergeCell ref="H147:I147"/>
    <mergeCell ref="B148:G148"/>
    <mergeCell ref="H148:I148"/>
    <mergeCell ref="B149:G149"/>
    <mergeCell ref="H149:I149"/>
    <mergeCell ref="B150:G150"/>
    <mergeCell ref="H150:I150"/>
    <mergeCell ref="A109:I109"/>
    <mergeCell ref="B110:G110"/>
    <mergeCell ref="H110:I110"/>
    <mergeCell ref="B111:G111"/>
    <mergeCell ref="H111:I111"/>
    <mergeCell ref="A113:G113"/>
    <mergeCell ref="H113:I113"/>
    <mergeCell ref="A114:I114"/>
    <mergeCell ref="A115:I115"/>
  </mergeCells>
  <dataValidations disablePrompts="1" count="1">
    <dataValidation allowBlank="1" sqref="A1 A125" xr:uid="{26ACEBA6-F474-47F8-9104-262E76AA468B}"/>
  </dataValidations>
  <printOptions horizontalCentered="1"/>
  <pageMargins left="7.874015748031496E-2" right="7.874015748031496E-2" top="1.7716535433070868" bottom="1.3779527559055118" header="0.31496062992125984" footer="0.31496062992125984"/>
  <pageSetup paperSize="9" scale="83" orientation="portrait" r:id="rId1"/>
  <rowBreaks count="2" manualBreakCount="2">
    <brk id="53" max="8" man="1"/>
    <brk id="113" max="8" man="1"/>
  </rowBreaks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BBEF71-9865-4C87-B460-E9244BCD0F9C}">
  <sheetPr>
    <tabColor theme="5" tint="0.59999389629810485"/>
  </sheetPr>
  <dimension ref="A1:Q152"/>
  <sheetViews>
    <sheetView showGridLines="0" topLeftCell="A94" zoomScaleNormal="100" zoomScaleSheetLayoutView="100" workbookViewId="0">
      <selection activeCell="H111" sqref="H111:I112"/>
    </sheetView>
  </sheetViews>
  <sheetFormatPr defaultColWidth="9.140625" defaultRowHeight="15" customHeight="1" x14ac:dyDescent="0.25"/>
  <cols>
    <col min="1" max="1" width="3.140625" style="8" customWidth="1"/>
    <col min="2" max="2" width="16.5703125" style="7" customWidth="1"/>
    <col min="3" max="3" width="17.85546875" style="7" customWidth="1"/>
    <col min="4" max="4" width="11.85546875" style="7" customWidth="1"/>
    <col min="5" max="5" width="12.85546875" style="7" bestFit="1" customWidth="1"/>
    <col min="6" max="6" width="12.140625" style="7" bestFit="1" customWidth="1"/>
    <col min="7" max="7" width="14.42578125" style="7" bestFit="1" customWidth="1"/>
    <col min="8" max="8" width="10.28515625" style="7" customWidth="1"/>
    <col min="9" max="9" width="13.28515625" style="7" customWidth="1"/>
    <col min="10" max="10" width="1.42578125" style="6" customWidth="1"/>
    <col min="11" max="11" width="9.140625" style="6" customWidth="1"/>
    <col min="12" max="12" width="12.7109375" style="6" bestFit="1" customWidth="1"/>
    <col min="13" max="13" width="10" style="6" bestFit="1" customWidth="1"/>
    <col min="14" max="14" width="10.5703125" style="6" bestFit="1" customWidth="1"/>
    <col min="15" max="16" width="9.140625" style="6"/>
    <col min="17" max="17" width="10" style="6" bestFit="1" customWidth="1"/>
    <col min="18" max="16384" width="9.140625" style="6"/>
  </cols>
  <sheetData>
    <row r="1" spans="1:11" ht="15" customHeight="1" x14ac:dyDescent="0.25">
      <c r="A1" s="268" t="s">
        <v>29</v>
      </c>
      <c r="B1" s="268"/>
      <c r="C1" s="268"/>
      <c r="D1" s="268"/>
      <c r="E1" s="268"/>
      <c r="F1" s="268"/>
      <c r="G1" s="268"/>
      <c r="H1" s="268"/>
      <c r="I1" s="268"/>
      <c r="J1" s="16"/>
      <c r="K1" s="16"/>
    </row>
    <row r="2" spans="1:11" ht="15" customHeight="1" x14ac:dyDescent="0.25">
      <c r="A2" s="269"/>
      <c r="B2" s="269"/>
      <c r="C2" s="269"/>
      <c r="D2" s="269"/>
      <c r="E2" s="269"/>
      <c r="F2" s="269"/>
      <c r="G2" s="269"/>
      <c r="H2" s="269"/>
      <c r="I2" s="269"/>
      <c r="J2" s="16"/>
      <c r="K2" s="16"/>
    </row>
    <row r="3" spans="1:11" ht="15" customHeight="1" x14ac:dyDescent="0.25">
      <c r="A3" s="19"/>
      <c r="B3" s="20" t="s">
        <v>30</v>
      </c>
      <c r="C3" s="270"/>
      <c r="D3" s="270"/>
      <c r="E3" s="270"/>
      <c r="F3" s="270"/>
      <c r="G3" s="270"/>
      <c r="H3" s="270"/>
      <c r="I3" s="270"/>
      <c r="J3" s="16"/>
      <c r="K3" s="16"/>
    </row>
    <row r="4" spans="1:11" ht="15" customHeight="1" x14ac:dyDescent="0.25">
      <c r="A4" s="19"/>
      <c r="B4" s="21" t="s">
        <v>31</v>
      </c>
      <c r="C4" s="271"/>
      <c r="D4" s="271"/>
      <c r="E4" s="21"/>
      <c r="F4" s="21"/>
      <c r="G4" s="21"/>
      <c r="H4" s="21"/>
      <c r="I4" s="21"/>
      <c r="J4" s="16"/>
      <c r="K4" s="16"/>
    </row>
    <row r="5" spans="1:11" ht="15" customHeight="1" x14ac:dyDescent="0.25">
      <c r="A5" s="19"/>
      <c r="B5" s="20" t="s">
        <v>32</v>
      </c>
      <c r="C5" s="22"/>
      <c r="D5" s="21"/>
      <c r="E5" s="21"/>
      <c r="F5" s="21"/>
      <c r="G5" s="21"/>
      <c r="H5" s="21"/>
      <c r="I5" s="21"/>
      <c r="J5" s="16"/>
      <c r="K5" s="16"/>
    </row>
    <row r="6" spans="1:11" ht="4.5" customHeight="1" x14ac:dyDescent="0.25">
      <c r="A6" s="269"/>
      <c r="B6" s="269"/>
      <c r="C6" s="269"/>
      <c r="D6" s="269"/>
      <c r="E6" s="269"/>
      <c r="F6" s="269"/>
      <c r="G6" s="269"/>
      <c r="H6" s="269"/>
      <c r="I6" s="269"/>
      <c r="J6" s="16"/>
      <c r="K6" s="16"/>
    </row>
    <row r="7" spans="1:11" ht="15" customHeight="1" x14ac:dyDescent="0.25">
      <c r="A7" s="272" t="s">
        <v>33</v>
      </c>
      <c r="B7" s="272"/>
      <c r="C7" s="272"/>
      <c r="D7" s="272"/>
      <c r="E7" s="272"/>
      <c r="F7" s="272"/>
      <c r="G7" s="272"/>
      <c r="H7" s="272"/>
      <c r="I7" s="272"/>
      <c r="J7" s="16"/>
      <c r="K7" s="16"/>
    </row>
    <row r="8" spans="1:11" ht="15" customHeight="1" x14ac:dyDescent="0.25">
      <c r="A8" s="23" t="s">
        <v>34</v>
      </c>
      <c r="B8" s="256" t="s">
        <v>35</v>
      </c>
      <c r="C8" s="256"/>
      <c r="D8" s="256"/>
      <c r="E8" s="256"/>
      <c r="F8" s="256"/>
      <c r="G8" s="258"/>
      <c r="H8" s="259"/>
      <c r="I8" s="259"/>
      <c r="J8" s="16"/>
      <c r="K8" s="16"/>
    </row>
    <row r="9" spans="1:11" ht="15" customHeight="1" x14ac:dyDescent="0.25">
      <c r="A9" s="23" t="s">
        <v>36</v>
      </c>
      <c r="B9" s="256" t="s">
        <v>37</v>
      </c>
      <c r="C9" s="256"/>
      <c r="D9" s="256"/>
      <c r="E9" s="256"/>
      <c r="F9" s="256"/>
      <c r="G9" s="260" t="s">
        <v>38</v>
      </c>
      <c r="H9" s="261"/>
      <c r="I9" s="262"/>
      <c r="J9" s="16"/>
      <c r="K9" s="16"/>
    </row>
    <row r="10" spans="1:11" ht="15" customHeight="1" x14ac:dyDescent="0.25">
      <c r="A10" s="24" t="s">
        <v>39</v>
      </c>
      <c r="B10" s="263" t="s">
        <v>40</v>
      </c>
      <c r="C10" s="264"/>
      <c r="D10" s="264"/>
      <c r="E10" s="264"/>
      <c r="F10" s="264"/>
      <c r="G10" s="259"/>
      <c r="H10" s="259"/>
      <c r="I10" s="259"/>
      <c r="J10" s="16"/>
      <c r="K10" s="16"/>
    </row>
    <row r="11" spans="1:11" ht="15" customHeight="1" x14ac:dyDescent="0.25">
      <c r="A11" s="23" t="s">
        <v>41</v>
      </c>
      <c r="B11" s="25" t="s">
        <v>42</v>
      </c>
      <c r="C11" s="26"/>
      <c r="D11" s="26"/>
      <c r="E11" s="26"/>
      <c r="F11" s="26"/>
      <c r="G11" s="259">
        <v>30</v>
      </c>
      <c r="H11" s="259"/>
      <c r="I11" s="259"/>
      <c r="J11" s="16"/>
      <c r="K11" s="16"/>
    </row>
    <row r="12" spans="1:11" ht="15" customHeight="1" x14ac:dyDescent="0.25">
      <c r="A12" s="272" t="s">
        <v>43</v>
      </c>
      <c r="B12" s="272"/>
      <c r="C12" s="272"/>
      <c r="D12" s="272"/>
      <c r="E12" s="272"/>
      <c r="F12" s="272"/>
      <c r="G12" s="272"/>
      <c r="H12" s="272"/>
      <c r="I12" s="272"/>
      <c r="J12" s="16"/>
      <c r="K12" s="16"/>
    </row>
    <row r="13" spans="1:11" ht="15" customHeight="1" x14ac:dyDescent="0.25">
      <c r="A13" s="23">
        <v>1</v>
      </c>
      <c r="B13" s="256" t="s">
        <v>44</v>
      </c>
      <c r="C13" s="256"/>
      <c r="D13" s="256"/>
      <c r="E13" s="256"/>
      <c r="F13" s="256"/>
      <c r="G13" s="256"/>
      <c r="H13" s="259" t="s">
        <v>6</v>
      </c>
      <c r="I13" s="259"/>
      <c r="J13" s="16"/>
      <c r="K13" s="16"/>
    </row>
    <row r="14" spans="1:11" ht="15" customHeight="1" x14ac:dyDescent="0.25">
      <c r="A14" s="23">
        <v>2</v>
      </c>
      <c r="B14" s="256" t="s">
        <v>45</v>
      </c>
      <c r="C14" s="256"/>
      <c r="D14" s="256"/>
      <c r="E14" s="256"/>
      <c r="F14" s="256"/>
      <c r="G14" s="256"/>
      <c r="H14" s="257">
        <v>1</v>
      </c>
      <c r="I14" s="257"/>
      <c r="J14" s="16"/>
      <c r="K14" s="16"/>
    </row>
    <row r="15" spans="1:11" ht="15" customHeight="1" x14ac:dyDescent="0.25">
      <c r="A15" s="23">
        <v>3</v>
      </c>
      <c r="B15" s="25" t="s">
        <v>46</v>
      </c>
      <c r="C15" s="277" t="s">
        <v>13</v>
      </c>
      <c r="D15" s="277"/>
      <c r="E15" s="277"/>
      <c r="F15" s="277"/>
      <c r="G15" s="277"/>
      <c r="H15" s="277"/>
      <c r="I15" s="277"/>
      <c r="J15" s="16"/>
      <c r="K15" s="16"/>
    </row>
    <row r="16" spans="1:11" ht="15" customHeight="1" x14ac:dyDescent="0.25">
      <c r="A16" s="269"/>
      <c r="B16" s="269"/>
      <c r="C16" s="269"/>
      <c r="D16" s="269"/>
      <c r="E16" s="269"/>
      <c r="F16" s="269"/>
      <c r="G16" s="269"/>
      <c r="H16" s="269"/>
      <c r="I16" s="269"/>
      <c r="J16" s="16"/>
      <c r="K16" s="16"/>
    </row>
    <row r="17" spans="1:14" ht="15" customHeight="1" x14ac:dyDescent="0.25">
      <c r="A17" s="272" t="s">
        <v>47</v>
      </c>
      <c r="B17" s="272"/>
      <c r="C17" s="272"/>
      <c r="D17" s="272"/>
      <c r="E17" s="272"/>
      <c r="F17" s="272"/>
      <c r="G17" s="272"/>
      <c r="H17" s="272"/>
      <c r="I17" s="272"/>
      <c r="J17" s="16"/>
      <c r="K17" s="16"/>
    </row>
    <row r="18" spans="1:14" ht="15" customHeight="1" x14ac:dyDescent="0.25">
      <c r="A18" s="278" t="s">
        <v>48</v>
      </c>
      <c r="B18" s="278"/>
      <c r="C18" s="278"/>
      <c r="D18" s="278"/>
      <c r="E18" s="278"/>
      <c r="F18" s="278"/>
      <c r="G18" s="278"/>
      <c r="H18" s="278"/>
      <c r="I18" s="278"/>
      <c r="J18" s="16"/>
      <c r="K18" s="16"/>
    </row>
    <row r="19" spans="1:14" x14ac:dyDescent="0.25">
      <c r="A19" s="27">
        <v>1</v>
      </c>
      <c r="B19" s="265" t="s">
        <v>49</v>
      </c>
      <c r="C19" s="265"/>
      <c r="D19" s="265"/>
      <c r="E19" s="265"/>
      <c r="F19" s="265"/>
      <c r="G19" s="265"/>
      <c r="H19" s="275"/>
      <c r="I19" s="276"/>
      <c r="J19" s="16"/>
      <c r="K19" s="16"/>
    </row>
    <row r="20" spans="1:14" ht="15" customHeight="1" x14ac:dyDescent="0.25">
      <c r="A20" s="27">
        <v>2</v>
      </c>
      <c r="B20" s="265" t="s">
        <v>50</v>
      </c>
      <c r="C20" s="265"/>
      <c r="D20" s="265"/>
      <c r="E20" s="265"/>
      <c r="F20" s="265"/>
      <c r="G20" s="265"/>
      <c r="H20" s="266"/>
      <c r="I20" s="267"/>
      <c r="J20" s="16"/>
      <c r="K20" s="16"/>
    </row>
    <row r="21" spans="1:14" ht="15" customHeight="1" x14ac:dyDescent="0.25">
      <c r="A21" s="27">
        <v>3</v>
      </c>
      <c r="B21" s="265" t="s">
        <v>51</v>
      </c>
      <c r="C21" s="265"/>
      <c r="D21" s="265"/>
      <c r="E21" s="265"/>
      <c r="F21" s="265"/>
      <c r="G21" s="265"/>
      <c r="H21" s="273">
        <v>2485.9</v>
      </c>
      <c r="I21" s="274"/>
      <c r="J21" s="16"/>
      <c r="K21" s="16"/>
    </row>
    <row r="22" spans="1:14" x14ac:dyDescent="0.25">
      <c r="A22" s="27">
        <v>4</v>
      </c>
      <c r="B22" s="265" t="s">
        <v>52</v>
      </c>
      <c r="C22" s="265"/>
      <c r="D22" s="265"/>
      <c r="E22" s="265"/>
      <c r="F22" s="265"/>
      <c r="G22" s="265"/>
      <c r="H22" s="275"/>
      <c r="I22" s="276"/>
      <c r="J22" s="16"/>
      <c r="K22" s="16"/>
    </row>
    <row r="23" spans="1:14" ht="15" customHeight="1" x14ac:dyDescent="0.25">
      <c r="A23" s="27">
        <v>5</v>
      </c>
      <c r="B23" s="265" t="s">
        <v>53</v>
      </c>
      <c r="C23" s="265"/>
      <c r="D23" s="265"/>
      <c r="E23" s="265"/>
      <c r="F23" s="265"/>
      <c r="G23" s="265"/>
      <c r="H23" s="281" t="s">
        <v>224</v>
      </c>
      <c r="I23" s="282"/>
      <c r="J23" s="16"/>
      <c r="K23" s="16"/>
    </row>
    <row r="24" spans="1:14" ht="15" customHeight="1" x14ac:dyDescent="0.25">
      <c r="A24" s="283"/>
      <c r="B24" s="283"/>
      <c r="C24" s="283"/>
      <c r="D24" s="283"/>
      <c r="E24" s="283"/>
      <c r="F24" s="283"/>
      <c r="G24" s="283"/>
      <c r="H24" s="283"/>
      <c r="I24" s="283"/>
      <c r="J24" s="16"/>
      <c r="K24" s="16"/>
    </row>
    <row r="25" spans="1:14" ht="15" customHeight="1" x14ac:dyDescent="0.25">
      <c r="A25" s="284" t="s">
        <v>54</v>
      </c>
      <c r="B25" s="285"/>
      <c r="C25" s="285"/>
      <c r="D25" s="285"/>
      <c r="E25" s="285"/>
      <c r="F25" s="285"/>
      <c r="G25" s="285"/>
      <c r="H25" s="285"/>
      <c r="I25" s="286"/>
      <c r="J25" s="16"/>
      <c r="K25" s="16"/>
      <c r="M25" s="50"/>
    </row>
    <row r="26" spans="1:14" ht="15" customHeight="1" x14ac:dyDescent="0.25">
      <c r="A26" s="44">
        <v>1</v>
      </c>
      <c r="B26" s="287" t="s">
        <v>55</v>
      </c>
      <c r="C26" s="287"/>
      <c r="D26" s="287"/>
      <c r="E26" s="287"/>
      <c r="F26" s="287"/>
      <c r="G26" s="287"/>
      <c r="H26" s="375" t="s">
        <v>56</v>
      </c>
      <c r="I26" s="375"/>
      <c r="J26" s="16"/>
      <c r="K26" s="16"/>
      <c r="M26" s="50"/>
    </row>
    <row r="27" spans="1:14" ht="15" customHeight="1" x14ac:dyDescent="0.25">
      <c r="A27" s="27" t="s">
        <v>34</v>
      </c>
      <c r="B27" s="256" t="s">
        <v>57</v>
      </c>
      <c r="C27" s="256"/>
      <c r="D27" s="256"/>
      <c r="E27" s="256"/>
      <c r="F27" s="256"/>
      <c r="G27" s="256"/>
      <c r="H27" s="374">
        <f>H21</f>
        <v>2485.9</v>
      </c>
      <c r="I27" s="374"/>
      <c r="J27" s="16"/>
      <c r="K27" s="16"/>
    </row>
    <row r="28" spans="1:14" ht="15" customHeight="1" x14ac:dyDescent="0.25">
      <c r="A28" s="28" t="s">
        <v>36</v>
      </c>
      <c r="B28" s="29" t="s">
        <v>58</v>
      </c>
      <c r="C28" s="30"/>
      <c r="D28" s="31" t="s">
        <v>59</v>
      </c>
      <c r="E28" s="31" t="s">
        <v>62</v>
      </c>
      <c r="F28" s="30"/>
      <c r="G28" s="32"/>
      <c r="H28" s="255">
        <f>IF(E28="N",0,H27*0.3)</f>
        <v>0</v>
      </c>
      <c r="I28" s="255"/>
      <c r="J28" s="16"/>
      <c r="K28" s="16"/>
    </row>
    <row r="29" spans="1:14" ht="15" customHeight="1" x14ac:dyDescent="0.25">
      <c r="A29" s="28" t="s">
        <v>39</v>
      </c>
      <c r="B29" s="29" t="s">
        <v>61</v>
      </c>
      <c r="C29" s="30"/>
      <c r="D29" s="31" t="s">
        <v>59</v>
      </c>
      <c r="E29" s="31" t="s">
        <v>62</v>
      </c>
      <c r="F29" s="279"/>
      <c r="G29" s="280"/>
      <c r="H29" s="295"/>
      <c r="I29" s="255"/>
      <c r="J29" s="16"/>
      <c r="K29" s="16"/>
      <c r="N29" s="57"/>
    </row>
    <row r="30" spans="1:14" ht="15" customHeight="1" x14ac:dyDescent="0.25">
      <c r="A30" s="27" t="s">
        <v>41</v>
      </c>
      <c r="B30" s="289" t="s">
        <v>63</v>
      </c>
      <c r="C30" s="290"/>
      <c r="D30" s="290"/>
      <c r="E30" s="290"/>
      <c r="F30" s="290"/>
      <c r="G30" s="291"/>
      <c r="H30" s="255"/>
      <c r="I30" s="255"/>
      <c r="J30" s="16"/>
      <c r="K30" s="16"/>
    </row>
    <row r="31" spans="1:14" ht="15" customHeight="1" x14ac:dyDescent="0.25">
      <c r="A31" s="27" t="s">
        <v>64</v>
      </c>
      <c r="B31" s="289" t="s">
        <v>65</v>
      </c>
      <c r="C31" s="290"/>
      <c r="D31" s="290"/>
      <c r="E31" s="290"/>
      <c r="F31" s="290"/>
      <c r="G31" s="291"/>
      <c r="H31" s="255"/>
      <c r="I31" s="255"/>
      <c r="J31" s="16"/>
      <c r="K31" s="16"/>
    </row>
    <row r="32" spans="1:14" ht="15" customHeight="1" x14ac:dyDescent="0.25">
      <c r="A32" s="23" t="s">
        <v>66</v>
      </c>
      <c r="B32" s="288" t="s">
        <v>67</v>
      </c>
      <c r="C32" s="288"/>
      <c r="D32" s="288"/>
      <c r="E32" s="288"/>
      <c r="F32" s="288"/>
      <c r="G32" s="288"/>
      <c r="H32" s="372"/>
      <c r="I32" s="372"/>
      <c r="J32" s="16"/>
      <c r="K32" s="16"/>
    </row>
    <row r="33" spans="1:17" ht="15" customHeight="1" x14ac:dyDescent="0.25">
      <c r="A33" s="27" t="s">
        <v>68</v>
      </c>
      <c r="B33" s="265" t="s">
        <v>69</v>
      </c>
      <c r="C33" s="265"/>
      <c r="D33" s="265"/>
      <c r="E33" s="265"/>
      <c r="F33" s="265"/>
      <c r="G33" s="265"/>
      <c r="H33" s="373"/>
      <c r="I33" s="373"/>
      <c r="J33" s="16"/>
      <c r="K33" s="16"/>
    </row>
    <row r="34" spans="1:17" ht="15" customHeight="1" x14ac:dyDescent="0.25">
      <c r="A34" s="278" t="s">
        <v>70</v>
      </c>
      <c r="B34" s="278"/>
      <c r="C34" s="278"/>
      <c r="D34" s="278"/>
      <c r="E34" s="278"/>
      <c r="F34" s="278"/>
      <c r="G34" s="278"/>
      <c r="H34" s="327">
        <f>SUM(H27:I33)</f>
        <v>2485.9</v>
      </c>
      <c r="I34" s="327"/>
      <c r="J34" s="16"/>
      <c r="K34" s="16"/>
    </row>
    <row r="35" spans="1:17" ht="15" customHeight="1" x14ac:dyDescent="0.25">
      <c r="A35" s="283"/>
      <c r="B35" s="283"/>
      <c r="C35" s="283"/>
      <c r="D35" s="283"/>
      <c r="E35" s="283"/>
      <c r="F35" s="283"/>
      <c r="G35" s="283"/>
      <c r="H35" s="283"/>
      <c r="I35" s="283"/>
      <c r="J35" s="16"/>
      <c r="K35" s="16"/>
      <c r="L35" s="55"/>
      <c r="N35" s="55"/>
    </row>
    <row r="36" spans="1:17" ht="15" customHeight="1" x14ac:dyDescent="0.25">
      <c r="A36" s="284" t="s">
        <v>71</v>
      </c>
      <c r="B36" s="285"/>
      <c r="C36" s="285"/>
      <c r="D36" s="285"/>
      <c r="E36" s="285"/>
      <c r="F36" s="285"/>
      <c r="G36" s="285"/>
      <c r="H36" s="285"/>
      <c r="I36" s="286"/>
      <c r="J36" s="16"/>
      <c r="K36" s="16"/>
      <c r="Q36" s="55"/>
    </row>
    <row r="37" spans="1:17" ht="15" customHeight="1" x14ac:dyDescent="0.25">
      <c r="A37" s="287" t="s">
        <v>72</v>
      </c>
      <c r="B37" s="287"/>
      <c r="C37" s="287"/>
      <c r="D37" s="287"/>
      <c r="E37" s="287"/>
      <c r="F37" s="287"/>
      <c r="G37" s="287"/>
      <c r="H37" s="287"/>
      <c r="I37" s="287"/>
      <c r="J37" s="16"/>
      <c r="K37" s="16"/>
      <c r="L37" s="61"/>
    </row>
    <row r="38" spans="1:17" ht="15" customHeight="1" x14ac:dyDescent="0.25">
      <c r="A38" s="44" t="s">
        <v>73</v>
      </c>
      <c r="B38" s="302" t="s">
        <v>74</v>
      </c>
      <c r="C38" s="303"/>
      <c r="D38" s="303"/>
      <c r="E38" s="303"/>
      <c r="F38" s="303"/>
      <c r="G38" s="304"/>
      <c r="H38" s="44" t="s">
        <v>75</v>
      </c>
      <c r="I38" s="47" t="s">
        <v>56</v>
      </c>
      <c r="J38" s="16"/>
      <c r="K38" s="16"/>
      <c r="N38" s="59"/>
    </row>
    <row r="39" spans="1:17" ht="15" customHeight="1" x14ac:dyDescent="0.25">
      <c r="A39" s="27" t="s">
        <v>34</v>
      </c>
      <c r="B39" s="305" t="s">
        <v>76</v>
      </c>
      <c r="C39" s="306"/>
      <c r="D39" s="306"/>
      <c r="E39" s="306"/>
      <c r="F39" s="306"/>
      <c r="G39" s="307"/>
      <c r="H39" s="64">
        <v>8.3299999999999999E-2</v>
      </c>
      <c r="I39" s="34">
        <f>H34*H39</f>
        <v>207.07547</v>
      </c>
      <c r="J39" s="16"/>
      <c r="K39" s="17"/>
      <c r="L39" s="60"/>
      <c r="M39" s="60"/>
      <c r="N39" s="59"/>
      <c r="O39" s="14"/>
    </row>
    <row r="40" spans="1:17" ht="15" customHeight="1" x14ac:dyDescent="0.25">
      <c r="A40" s="27" t="s">
        <v>36</v>
      </c>
      <c r="B40" s="305" t="s">
        <v>77</v>
      </c>
      <c r="C40" s="306"/>
      <c r="D40" s="306"/>
      <c r="E40" s="306"/>
      <c r="F40" s="306"/>
      <c r="G40" s="307"/>
      <c r="H40" s="64">
        <f>0.0833333333333333+0.0277777777777778</f>
        <v>0.1111111111111111</v>
      </c>
      <c r="I40" s="34">
        <f>H34*H40</f>
        <v>276.21111111111111</v>
      </c>
      <c r="J40" s="16"/>
      <c r="K40" s="17"/>
      <c r="L40" s="60"/>
      <c r="M40" s="60"/>
      <c r="N40" s="59"/>
      <c r="O40" s="14"/>
    </row>
    <row r="41" spans="1:17" ht="15" customHeight="1" x14ac:dyDescent="0.25">
      <c r="A41" s="63" t="s">
        <v>78</v>
      </c>
      <c r="B41" s="62"/>
      <c r="C41" s="62"/>
      <c r="D41" s="62"/>
      <c r="E41" s="62"/>
      <c r="F41" s="62"/>
      <c r="G41" s="62"/>
      <c r="H41" s="69">
        <f>SUM(H39:H40)</f>
        <v>0.19441111111111109</v>
      </c>
      <c r="I41" s="68">
        <f>SUM(I39:I40)</f>
        <v>483.2865811111111</v>
      </c>
      <c r="J41" s="16"/>
      <c r="K41" s="16"/>
      <c r="L41" s="55"/>
      <c r="N41" s="55"/>
    </row>
    <row r="42" spans="1:17" ht="15" customHeight="1" x14ac:dyDescent="0.25">
      <c r="A42" s="308" t="s">
        <v>79</v>
      </c>
      <c r="B42" s="308"/>
      <c r="C42" s="308"/>
      <c r="D42" s="308"/>
      <c r="E42" s="308"/>
      <c r="F42" s="308"/>
      <c r="G42" s="308"/>
      <c r="H42" s="308"/>
      <c r="I42" s="308"/>
      <c r="J42" s="16"/>
      <c r="K42" s="16"/>
      <c r="L42" s="55"/>
    </row>
    <row r="43" spans="1:17" ht="15" customHeight="1" x14ac:dyDescent="0.25">
      <c r="A43" s="287" t="s">
        <v>80</v>
      </c>
      <c r="B43" s="287"/>
      <c r="C43" s="287"/>
      <c r="D43" s="287"/>
      <c r="E43" s="287"/>
      <c r="F43" s="287"/>
      <c r="G43" s="287"/>
      <c r="H43" s="287"/>
      <c r="I43" s="287"/>
      <c r="J43" s="16"/>
      <c r="K43" s="16"/>
    </row>
    <row r="44" spans="1:17" ht="15" customHeight="1" x14ac:dyDescent="0.25">
      <c r="A44" s="44" t="s">
        <v>81</v>
      </c>
      <c r="B44" s="287" t="s">
        <v>82</v>
      </c>
      <c r="C44" s="287"/>
      <c r="D44" s="287"/>
      <c r="E44" s="287"/>
      <c r="F44" s="287"/>
      <c r="G44" s="287"/>
      <c r="H44" s="44" t="s">
        <v>75</v>
      </c>
      <c r="I44" s="47" t="s">
        <v>56</v>
      </c>
      <c r="J44" s="16"/>
      <c r="K44" s="16"/>
      <c r="N44" s="55"/>
    </row>
    <row r="45" spans="1:17" ht="15" customHeight="1" x14ac:dyDescent="0.25">
      <c r="A45" s="27" t="s">
        <v>34</v>
      </c>
      <c r="B45" s="265" t="s">
        <v>83</v>
      </c>
      <c r="C45" s="265"/>
      <c r="D45" s="265"/>
      <c r="E45" s="265"/>
      <c r="F45" s="265"/>
      <c r="G45" s="265"/>
      <c r="H45" s="35">
        <v>0.2</v>
      </c>
      <c r="I45" s="36">
        <f>($H$34+$I$41)*H45</f>
        <v>593.83731622222228</v>
      </c>
      <c r="J45" s="16"/>
      <c r="K45" s="16"/>
      <c r="P45" s="57"/>
    </row>
    <row r="46" spans="1:17" ht="15" customHeight="1" x14ac:dyDescent="0.25">
      <c r="A46" s="27" t="s">
        <v>36</v>
      </c>
      <c r="B46" s="265" t="s">
        <v>84</v>
      </c>
      <c r="C46" s="265"/>
      <c r="D46" s="265"/>
      <c r="E46" s="265"/>
      <c r="F46" s="265"/>
      <c r="G46" s="265"/>
      <c r="H46" s="35">
        <v>2.5000000000000001E-2</v>
      </c>
      <c r="I46" s="36">
        <f t="shared" ref="I46:I52" si="0">($H$34+$I$41)*H46</f>
        <v>74.229664527777786</v>
      </c>
      <c r="J46" s="16"/>
      <c r="K46" s="16"/>
      <c r="O46" s="55"/>
    </row>
    <row r="47" spans="1:17" ht="15" customHeight="1" x14ac:dyDescent="0.25">
      <c r="A47" s="37" t="s">
        <v>39</v>
      </c>
      <c r="B47" s="265" t="s">
        <v>85</v>
      </c>
      <c r="C47" s="265"/>
      <c r="D47" s="265"/>
      <c r="E47" s="265"/>
      <c r="F47" s="265"/>
      <c r="G47" s="265"/>
      <c r="H47" s="205">
        <v>0.03</v>
      </c>
      <c r="I47" s="36">
        <f t="shared" si="0"/>
        <v>89.075597433333328</v>
      </c>
      <c r="J47" s="16"/>
      <c r="K47" s="16"/>
      <c r="L47" s="55"/>
    </row>
    <row r="48" spans="1:17" ht="15" customHeight="1" x14ac:dyDescent="0.25">
      <c r="A48" s="37" t="s">
        <v>41</v>
      </c>
      <c r="B48" s="265" t="s">
        <v>86</v>
      </c>
      <c r="C48" s="265"/>
      <c r="D48" s="265"/>
      <c r="E48" s="265"/>
      <c r="F48" s="265"/>
      <c r="G48" s="265"/>
      <c r="H48" s="35">
        <v>1.4999999999999999E-2</v>
      </c>
      <c r="I48" s="36">
        <f>($H$34+$I$41)*H48</f>
        <v>44.537798716666664</v>
      </c>
      <c r="J48" s="16"/>
      <c r="K48" s="16"/>
      <c r="L48" s="55"/>
    </row>
    <row r="49" spans="1:15" ht="15" customHeight="1" x14ac:dyDescent="0.25">
      <c r="A49" s="27" t="s">
        <v>64</v>
      </c>
      <c r="B49" s="265" t="s">
        <v>87</v>
      </c>
      <c r="C49" s="265"/>
      <c r="D49" s="265"/>
      <c r="E49" s="265"/>
      <c r="F49" s="265"/>
      <c r="G49" s="265"/>
      <c r="H49" s="53">
        <v>0.01</v>
      </c>
      <c r="I49" s="36">
        <f t="shared" si="0"/>
        <v>29.691865811111111</v>
      </c>
      <c r="J49" s="16"/>
      <c r="K49" s="16"/>
    </row>
    <row r="50" spans="1:15" ht="15" customHeight="1" x14ac:dyDescent="0.25">
      <c r="A50" s="27" t="s">
        <v>66</v>
      </c>
      <c r="B50" s="265" t="s">
        <v>88</v>
      </c>
      <c r="C50" s="265"/>
      <c r="D50" s="265"/>
      <c r="E50" s="265"/>
      <c r="F50" s="265"/>
      <c r="G50" s="265"/>
      <c r="H50" s="35">
        <v>6.0000000000000001E-3</v>
      </c>
      <c r="I50" s="36">
        <f t="shared" si="0"/>
        <v>17.815119486666667</v>
      </c>
      <c r="J50" s="16"/>
      <c r="K50" s="16"/>
    </row>
    <row r="51" spans="1:15" ht="15" customHeight="1" x14ac:dyDescent="0.25">
      <c r="A51" s="27" t="s">
        <v>68</v>
      </c>
      <c r="B51" s="265" t="s">
        <v>89</v>
      </c>
      <c r="C51" s="265"/>
      <c r="D51" s="265"/>
      <c r="E51" s="265"/>
      <c r="F51" s="265"/>
      <c r="G51" s="265"/>
      <c r="H51" s="35">
        <v>2E-3</v>
      </c>
      <c r="I51" s="36">
        <f t="shared" si="0"/>
        <v>5.9383731622222227</v>
      </c>
      <c r="J51" s="16"/>
      <c r="K51" s="16"/>
    </row>
    <row r="52" spans="1:15" ht="15" customHeight="1" x14ac:dyDescent="0.25">
      <c r="A52" s="27" t="s">
        <v>90</v>
      </c>
      <c r="B52" s="265" t="s">
        <v>91</v>
      </c>
      <c r="C52" s="265"/>
      <c r="D52" s="265"/>
      <c r="E52" s="265"/>
      <c r="F52" s="265"/>
      <c r="G52" s="265"/>
      <c r="H52" s="53">
        <v>0.08</v>
      </c>
      <c r="I52" s="36">
        <f t="shared" si="0"/>
        <v>237.53492648888889</v>
      </c>
      <c r="J52" s="16"/>
      <c r="K52" s="16"/>
    </row>
    <row r="53" spans="1:15" ht="15" customHeight="1" x14ac:dyDescent="0.25">
      <c r="A53" s="278" t="s">
        <v>28</v>
      </c>
      <c r="B53" s="278"/>
      <c r="C53" s="278"/>
      <c r="D53" s="278"/>
      <c r="E53" s="278"/>
      <c r="F53" s="278"/>
      <c r="G53" s="278"/>
      <c r="H53" s="49">
        <f>SUM(H45:H52)</f>
        <v>0.36800000000000005</v>
      </c>
      <c r="I53" s="48">
        <f>SUM(I45:I52)</f>
        <v>1092.6606618488888</v>
      </c>
      <c r="J53" s="16"/>
      <c r="K53" s="16"/>
    </row>
    <row r="54" spans="1:15" ht="15" customHeight="1" x14ac:dyDescent="0.25">
      <c r="A54" s="308"/>
      <c r="B54" s="308"/>
      <c r="C54" s="308"/>
      <c r="D54" s="308"/>
      <c r="E54" s="308"/>
      <c r="F54" s="308"/>
      <c r="G54" s="308"/>
      <c r="H54" s="308"/>
      <c r="I54" s="308"/>
      <c r="J54" s="16"/>
      <c r="K54" s="16"/>
    </row>
    <row r="55" spans="1:15" ht="15" customHeight="1" x14ac:dyDescent="0.25">
      <c r="A55" s="311" t="s">
        <v>92</v>
      </c>
      <c r="B55" s="312"/>
      <c r="C55" s="312"/>
      <c r="D55" s="312"/>
      <c r="E55" s="312"/>
      <c r="F55" s="312"/>
      <c r="G55" s="312"/>
      <c r="H55" s="312"/>
      <c r="I55" s="313"/>
      <c r="J55" s="16"/>
      <c r="K55" s="16"/>
    </row>
    <row r="56" spans="1:15" ht="15" customHeight="1" x14ac:dyDescent="0.25">
      <c r="A56" s="44" t="s">
        <v>93</v>
      </c>
      <c r="B56" s="287" t="s">
        <v>94</v>
      </c>
      <c r="C56" s="287"/>
      <c r="D56" s="287"/>
      <c r="E56" s="287"/>
      <c r="F56" s="287"/>
      <c r="G56" s="287"/>
      <c r="H56" s="278" t="s">
        <v>56</v>
      </c>
      <c r="I56" s="278"/>
      <c r="J56" s="16"/>
      <c r="K56" s="16"/>
    </row>
    <row r="57" spans="1:15" ht="15" customHeight="1" x14ac:dyDescent="0.25">
      <c r="A57" s="314" t="s">
        <v>34</v>
      </c>
      <c r="B57" s="314" t="s">
        <v>95</v>
      </c>
      <c r="C57" s="27" t="s">
        <v>96</v>
      </c>
      <c r="D57" s="27" t="s">
        <v>97</v>
      </c>
      <c r="E57" s="27" t="s">
        <v>98</v>
      </c>
      <c r="F57" s="27" t="s">
        <v>99</v>
      </c>
      <c r="G57" s="27" t="s">
        <v>100</v>
      </c>
      <c r="H57" s="316">
        <f>D58*E58*F58</f>
        <v>189.2</v>
      </c>
      <c r="I57" s="317"/>
      <c r="J57" s="16"/>
      <c r="K57" s="16"/>
    </row>
    <row r="58" spans="1:15" ht="15" customHeight="1" x14ac:dyDescent="0.25">
      <c r="A58" s="315"/>
      <c r="B58" s="315"/>
      <c r="C58" s="27" t="s">
        <v>60</v>
      </c>
      <c r="D58" s="33">
        <v>4.3</v>
      </c>
      <c r="E58" s="27">
        <v>2</v>
      </c>
      <c r="F58" s="27">
        <v>22</v>
      </c>
      <c r="G58" s="33">
        <f>H27*0.06</f>
        <v>149.154</v>
      </c>
      <c r="H58" s="318">
        <f>IF(C58="N",0,IF(D58*E58*F58-(H27*6%)&lt;0,0,D58*E58*F58-(H27*6%)))</f>
        <v>40.045999999999992</v>
      </c>
      <c r="I58" s="319"/>
      <c r="J58" s="16"/>
      <c r="K58" s="16"/>
    </row>
    <row r="59" spans="1:15" ht="15" customHeight="1" x14ac:dyDescent="0.25">
      <c r="A59" s="314" t="s">
        <v>36</v>
      </c>
      <c r="B59" s="328" t="s">
        <v>101</v>
      </c>
      <c r="C59" s="329"/>
      <c r="D59" s="27" t="s">
        <v>96</v>
      </c>
      <c r="E59" s="27" t="s">
        <v>97</v>
      </c>
      <c r="F59" s="27" t="s">
        <v>99</v>
      </c>
      <c r="G59" s="27" t="s">
        <v>100</v>
      </c>
      <c r="H59" s="332">
        <f>IF(D60="N",0,(E60*F60)-G60)</f>
        <v>465.3</v>
      </c>
      <c r="I59" s="333"/>
      <c r="J59" s="16"/>
      <c r="K59" s="16"/>
      <c r="O59" s="55"/>
    </row>
    <row r="60" spans="1:15" ht="15" customHeight="1" x14ac:dyDescent="0.25">
      <c r="A60" s="315"/>
      <c r="B60" s="330"/>
      <c r="C60" s="331"/>
      <c r="D60" s="27" t="s">
        <v>60</v>
      </c>
      <c r="E60" s="206">
        <v>23.5</v>
      </c>
      <c r="F60" s="27">
        <v>22</v>
      </c>
      <c r="G60" s="33">
        <f>E60*F60*0.1</f>
        <v>51.7</v>
      </c>
      <c r="H60" s="334"/>
      <c r="I60" s="335"/>
      <c r="J60" s="16"/>
      <c r="K60" s="16"/>
      <c r="O60" s="55"/>
    </row>
    <row r="61" spans="1:15" ht="15" customHeight="1" x14ac:dyDescent="0.25">
      <c r="A61" s="54" t="s">
        <v>39</v>
      </c>
      <c r="B61" s="367" t="s">
        <v>102</v>
      </c>
      <c r="C61" s="368"/>
      <c r="D61" s="368"/>
      <c r="E61" s="368"/>
      <c r="F61" s="368"/>
      <c r="G61" s="369"/>
      <c r="H61" s="323">
        <v>0</v>
      </c>
      <c r="I61" s="324"/>
      <c r="J61" s="16"/>
      <c r="K61" s="16"/>
      <c r="O61" s="55"/>
    </row>
    <row r="62" spans="1:15" ht="15" customHeight="1" x14ac:dyDescent="0.25">
      <c r="A62" s="54" t="s">
        <v>41</v>
      </c>
      <c r="B62" s="367" t="s">
        <v>103</v>
      </c>
      <c r="C62" s="368"/>
      <c r="D62" s="368"/>
      <c r="E62" s="368"/>
      <c r="F62" s="368"/>
      <c r="G62" s="369"/>
      <c r="H62" s="323">
        <v>0</v>
      </c>
      <c r="I62" s="324"/>
      <c r="J62" s="16"/>
      <c r="K62" s="16"/>
      <c r="O62" s="55"/>
    </row>
    <row r="63" spans="1:15" ht="15" customHeight="1" x14ac:dyDescent="0.25">
      <c r="A63" s="54" t="s">
        <v>64</v>
      </c>
      <c r="B63" s="97" t="s">
        <v>104</v>
      </c>
      <c r="C63" s="98"/>
      <c r="D63" s="98"/>
      <c r="E63" s="98"/>
      <c r="F63" s="98"/>
      <c r="G63" s="99"/>
      <c r="H63" s="325">
        <v>20.149999999999999</v>
      </c>
      <c r="I63" s="326"/>
      <c r="J63" s="16"/>
      <c r="K63" s="16"/>
      <c r="O63" s="55"/>
    </row>
    <row r="64" spans="1:15" ht="15" customHeight="1" x14ac:dyDescent="0.25">
      <c r="A64" s="278" t="s">
        <v>78</v>
      </c>
      <c r="B64" s="278"/>
      <c r="C64" s="278"/>
      <c r="D64" s="278"/>
      <c r="E64" s="278"/>
      <c r="F64" s="278"/>
      <c r="G64" s="278"/>
      <c r="H64" s="327">
        <f>SUM(H58:I63)</f>
        <v>525.49599999999998</v>
      </c>
      <c r="I64" s="327"/>
      <c r="J64" s="16"/>
      <c r="K64" s="16"/>
    </row>
    <row r="65" spans="1:15" ht="15" customHeight="1" x14ac:dyDescent="0.25">
      <c r="A65" s="269"/>
      <c r="B65" s="269"/>
      <c r="C65" s="269"/>
      <c r="D65" s="269"/>
      <c r="E65" s="269"/>
      <c r="F65" s="269"/>
      <c r="G65" s="269"/>
      <c r="H65" s="269"/>
      <c r="I65" s="269"/>
      <c r="J65" s="16"/>
      <c r="K65" s="16"/>
    </row>
    <row r="66" spans="1:15" ht="15" customHeight="1" x14ac:dyDescent="0.25">
      <c r="A66" s="336" t="s">
        <v>105</v>
      </c>
      <c r="B66" s="336"/>
      <c r="C66" s="336"/>
      <c r="D66" s="336"/>
      <c r="E66" s="336"/>
      <c r="F66" s="336"/>
      <c r="G66" s="336"/>
      <c r="H66" s="336"/>
      <c r="I66" s="336"/>
      <c r="J66" s="16"/>
      <c r="K66" s="16"/>
      <c r="N66" s="56"/>
    </row>
    <row r="67" spans="1:15" ht="15" customHeight="1" x14ac:dyDescent="0.25">
      <c r="A67" s="337"/>
      <c r="B67" s="337"/>
      <c r="C67" s="337"/>
      <c r="D67" s="337"/>
      <c r="E67" s="337"/>
      <c r="F67" s="337"/>
      <c r="G67" s="337"/>
      <c r="H67" s="337"/>
      <c r="I67" s="337"/>
      <c r="J67" s="16"/>
      <c r="K67" s="16"/>
      <c r="N67" s="55"/>
    </row>
    <row r="68" spans="1:15" ht="15" customHeight="1" x14ac:dyDescent="0.25">
      <c r="A68" s="43">
        <v>2</v>
      </c>
      <c r="B68" s="338" t="s">
        <v>106</v>
      </c>
      <c r="C68" s="338"/>
      <c r="D68" s="338"/>
      <c r="E68" s="338"/>
      <c r="F68" s="338"/>
      <c r="G68" s="338"/>
      <c r="H68" s="253" t="s">
        <v>56</v>
      </c>
      <c r="I68" s="253"/>
      <c r="J68" s="16"/>
      <c r="K68" s="16"/>
    </row>
    <row r="69" spans="1:15" ht="15" customHeight="1" x14ac:dyDescent="0.25">
      <c r="A69" s="28" t="s">
        <v>73</v>
      </c>
      <c r="B69" s="252" t="s">
        <v>107</v>
      </c>
      <c r="C69" s="252"/>
      <c r="D69" s="252"/>
      <c r="E69" s="252"/>
      <c r="F69" s="252"/>
      <c r="G69" s="252"/>
      <c r="H69" s="255">
        <f>I41</f>
        <v>483.2865811111111</v>
      </c>
      <c r="I69" s="255"/>
      <c r="J69" s="16"/>
      <c r="K69" s="18"/>
      <c r="L69" s="15"/>
      <c r="M69" s="15"/>
      <c r="N69" s="15"/>
      <c r="O69" s="15"/>
    </row>
    <row r="70" spans="1:15" ht="15" customHeight="1" x14ac:dyDescent="0.25">
      <c r="A70" s="28" t="s">
        <v>81</v>
      </c>
      <c r="B70" s="252" t="s">
        <v>82</v>
      </c>
      <c r="C70" s="252"/>
      <c r="D70" s="252"/>
      <c r="E70" s="252"/>
      <c r="F70" s="252"/>
      <c r="G70" s="252"/>
      <c r="H70" s="255">
        <f>I53</f>
        <v>1092.6606618488888</v>
      </c>
      <c r="I70" s="255"/>
      <c r="J70" s="16"/>
      <c r="K70" s="16"/>
    </row>
    <row r="71" spans="1:15" ht="15" customHeight="1" x14ac:dyDescent="0.25">
      <c r="A71" s="28" t="s">
        <v>93</v>
      </c>
      <c r="B71" s="252" t="s">
        <v>94</v>
      </c>
      <c r="C71" s="252"/>
      <c r="D71" s="252"/>
      <c r="E71" s="252"/>
      <c r="F71" s="252"/>
      <c r="G71" s="252"/>
      <c r="H71" s="255">
        <f>H64</f>
        <v>525.49599999999998</v>
      </c>
      <c r="I71" s="255"/>
      <c r="J71" s="16"/>
      <c r="K71" s="16"/>
    </row>
    <row r="72" spans="1:15" ht="15" customHeight="1" x14ac:dyDescent="0.25">
      <c r="A72" s="278" t="s">
        <v>78</v>
      </c>
      <c r="B72" s="278"/>
      <c r="C72" s="278"/>
      <c r="D72" s="278"/>
      <c r="E72" s="278"/>
      <c r="F72" s="278"/>
      <c r="G72" s="278"/>
      <c r="H72" s="327">
        <f>SUM(H69:I71)</f>
        <v>2101.4432429600001</v>
      </c>
      <c r="I72" s="327"/>
      <c r="J72" s="16"/>
      <c r="K72" s="16"/>
    </row>
    <row r="73" spans="1:15" ht="15" customHeight="1" x14ac:dyDescent="0.25">
      <c r="A73" s="339"/>
      <c r="B73" s="339"/>
      <c r="C73" s="339"/>
      <c r="D73" s="339"/>
      <c r="E73" s="339"/>
      <c r="F73" s="339"/>
      <c r="G73" s="339"/>
      <c r="H73" s="339"/>
      <c r="I73" s="339"/>
      <c r="J73" s="16"/>
      <c r="K73" s="16"/>
    </row>
    <row r="74" spans="1:15" ht="15" customHeight="1" x14ac:dyDescent="0.25">
      <c r="A74" s="284" t="s">
        <v>108</v>
      </c>
      <c r="B74" s="285"/>
      <c r="C74" s="285"/>
      <c r="D74" s="285"/>
      <c r="E74" s="285"/>
      <c r="F74" s="285"/>
      <c r="G74" s="285"/>
      <c r="H74" s="285"/>
      <c r="I74" s="286"/>
      <c r="J74" s="16"/>
      <c r="K74" s="16"/>
    </row>
    <row r="75" spans="1:15" ht="15" customHeight="1" x14ac:dyDescent="0.25">
      <c r="A75" s="44">
        <v>3</v>
      </c>
      <c r="B75" s="63" t="s">
        <v>109</v>
      </c>
      <c r="C75" s="62"/>
      <c r="D75" s="62"/>
      <c r="E75" s="62"/>
      <c r="F75" s="62"/>
      <c r="G75" s="62"/>
      <c r="H75" s="44" t="s">
        <v>75</v>
      </c>
      <c r="I75" s="47" t="s">
        <v>56</v>
      </c>
      <c r="J75" s="16"/>
      <c r="K75" s="16"/>
    </row>
    <row r="76" spans="1:15" ht="15" customHeight="1" x14ac:dyDescent="0.25">
      <c r="A76" s="27" t="s">
        <v>34</v>
      </c>
      <c r="B76" s="65" t="s">
        <v>110</v>
      </c>
      <c r="C76" s="66"/>
      <c r="D76" s="66"/>
      <c r="E76" s="66"/>
      <c r="F76" s="66"/>
      <c r="G76" s="66"/>
      <c r="H76" s="207">
        <f>0.05*(1+(1/12+1/12+1/36))/12</f>
        <v>4.9768518518518521E-3</v>
      </c>
      <c r="I76" s="36">
        <f>H76*$H$34</f>
        <v>12.371956018518519</v>
      </c>
      <c r="J76" s="355"/>
      <c r="K76" s="16"/>
    </row>
    <row r="77" spans="1:15" ht="15" customHeight="1" x14ac:dyDescent="0.25">
      <c r="A77" s="27" t="s">
        <v>36</v>
      </c>
      <c r="B77" s="65" t="s">
        <v>111</v>
      </c>
      <c r="C77" s="66"/>
      <c r="D77" s="66"/>
      <c r="E77" s="66"/>
      <c r="F77" s="66"/>
      <c r="G77" s="66"/>
      <c r="H77" s="207">
        <f>H76*0.08</f>
        <v>3.9814814814814818E-4</v>
      </c>
      <c r="I77" s="36">
        <f t="shared" ref="I77:I81" si="1">H77*$H$34</f>
        <v>0.98975648148148154</v>
      </c>
      <c r="J77" s="355"/>
      <c r="K77" s="16"/>
      <c r="L77" s="55"/>
    </row>
    <row r="78" spans="1:15" ht="15" customHeight="1" x14ac:dyDescent="0.25">
      <c r="A78" s="27" t="s">
        <v>39</v>
      </c>
      <c r="B78" s="65" t="s">
        <v>112</v>
      </c>
      <c r="C78" s="66"/>
      <c r="D78" s="66"/>
      <c r="E78" s="66"/>
      <c r="F78" s="66"/>
      <c r="G78" s="66"/>
      <c r="H78" s="207">
        <f>0.4*0.08*0.05</f>
        <v>1.6000000000000001E-3</v>
      </c>
      <c r="I78" s="36">
        <f t="shared" si="1"/>
        <v>3.9774400000000005</v>
      </c>
      <c r="J78" s="355"/>
      <c r="K78" s="16"/>
    </row>
    <row r="79" spans="1:15" ht="15" customHeight="1" x14ac:dyDescent="0.25">
      <c r="A79" s="27" t="s">
        <v>41</v>
      </c>
      <c r="B79" s="65" t="s">
        <v>113</v>
      </c>
      <c r="C79" s="66"/>
      <c r="D79" s="66"/>
      <c r="E79" s="66"/>
      <c r="F79" s="66"/>
      <c r="G79" s="66"/>
      <c r="H79" s="207">
        <f>7/30/12</f>
        <v>1.9444444444444445E-2</v>
      </c>
      <c r="I79" s="36">
        <f t="shared" si="1"/>
        <v>48.336944444444448</v>
      </c>
      <c r="J79" s="355"/>
      <c r="K79" s="16"/>
    </row>
    <row r="80" spans="1:15" ht="15" customHeight="1" x14ac:dyDescent="0.25">
      <c r="A80" s="27" t="s">
        <v>64</v>
      </c>
      <c r="B80" s="65" t="s">
        <v>114</v>
      </c>
      <c r="C80" s="66"/>
      <c r="D80" s="66"/>
      <c r="E80" s="66"/>
      <c r="F80" s="66"/>
      <c r="G80" s="66"/>
      <c r="H80" s="207">
        <f>H53*H79</f>
        <v>7.1555555555555565E-3</v>
      </c>
      <c r="I80" s="36">
        <f t="shared" si="1"/>
        <v>17.787995555555558</v>
      </c>
      <c r="J80" s="355"/>
      <c r="K80" s="16"/>
    </row>
    <row r="81" spans="1:15" ht="15" customHeight="1" x14ac:dyDescent="0.25">
      <c r="A81" s="27" t="s">
        <v>66</v>
      </c>
      <c r="B81" s="65" t="s">
        <v>116</v>
      </c>
      <c r="C81" s="66"/>
      <c r="D81" s="66"/>
      <c r="E81" s="66"/>
      <c r="F81" s="66"/>
      <c r="G81" s="66"/>
      <c r="H81" s="207">
        <f>0.4*0.08</f>
        <v>3.2000000000000001E-2</v>
      </c>
      <c r="I81" s="36">
        <f t="shared" si="1"/>
        <v>79.5488</v>
      </c>
      <c r="J81" s="355"/>
      <c r="K81" s="16"/>
    </row>
    <row r="82" spans="1:15" ht="15" customHeight="1" x14ac:dyDescent="0.25">
      <c r="A82" s="63" t="s">
        <v>78</v>
      </c>
      <c r="B82" s="62"/>
      <c r="C82" s="62"/>
      <c r="D82" s="62"/>
      <c r="E82" s="62"/>
      <c r="F82" s="62"/>
      <c r="G82" s="62"/>
      <c r="H82" s="327">
        <f>SUM(I76:I81)</f>
        <v>163.01289250000002</v>
      </c>
      <c r="I82" s="327"/>
      <c r="J82" s="16"/>
      <c r="K82" s="16"/>
    </row>
    <row r="83" spans="1:15" ht="15" customHeight="1" x14ac:dyDescent="0.25">
      <c r="A83" s="308"/>
      <c r="B83" s="308"/>
      <c r="C83" s="308"/>
      <c r="D83" s="308"/>
      <c r="E83" s="308"/>
      <c r="F83" s="308"/>
      <c r="G83" s="308"/>
      <c r="H83" s="308"/>
      <c r="I83" s="308"/>
      <c r="J83" s="16"/>
      <c r="K83" s="16"/>
    </row>
    <row r="84" spans="1:15" ht="15" customHeight="1" x14ac:dyDescent="0.25">
      <c r="A84" s="284" t="s">
        <v>117</v>
      </c>
      <c r="B84" s="285"/>
      <c r="C84" s="285"/>
      <c r="D84" s="285"/>
      <c r="E84" s="285"/>
      <c r="F84" s="285"/>
      <c r="G84" s="285"/>
      <c r="H84" s="285"/>
      <c r="I84" s="286"/>
      <c r="J84" s="16"/>
      <c r="K84" s="16"/>
    </row>
    <row r="85" spans="1:15" ht="15" customHeight="1" x14ac:dyDescent="0.25">
      <c r="A85" s="311" t="s">
        <v>118</v>
      </c>
      <c r="B85" s="312"/>
      <c r="C85" s="312"/>
      <c r="D85" s="312"/>
      <c r="E85" s="312"/>
      <c r="F85" s="312"/>
      <c r="G85" s="312"/>
      <c r="H85" s="312"/>
      <c r="I85" s="313"/>
      <c r="J85" s="16"/>
      <c r="K85" s="16"/>
    </row>
    <row r="86" spans="1:15" ht="15" customHeight="1" x14ac:dyDescent="0.25">
      <c r="A86" s="44" t="s">
        <v>119</v>
      </c>
      <c r="B86" s="63" t="s">
        <v>120</v>
      </c>
      <c r="C86" s="62"/>
      <c r="D86" s="62"/>
      <c r="E86" s="62"/>
      <c r="F86" s="62"/>
      <c r="G86" s="62"/>
      <c r="H86" s="44" t="s">
        <v>75</v>
      </c>
      <c r="I86" s="44" t="s">
        <v>56</v>
      </c>
      <c r="J86" s="16"/>
      <c r="K86" s="16"/>
    </row>
    <row r="87" spans="1:15" ht="15" customHeight="1" x14ac:dyDescent="0.25">
      <c r="A87" s="27" t="s">
        <v>34</v>
      </c>
      <c r="B87" s="65" t="s">
        <v>121</v>
      </c>
      <c r="C87" s="66"/>
      <c r="D87" s="66"/>
      <c r="E87" s="66"/>
      <c r="F87" s="66"/>
      <c r="G87" s="66"/>
      <c r="H87" s="58">
        <f>(1/12+1/12+1/36)/12</f>
        <v>1.6203703703703703E-2</v>
      </c>
      <c r="I87" s="34">
        <f>H87*$H$34</f>
        <v>40.280787037037037</v>
      </c>
      <c r="J87" s="16"/>
      <c r="K87" s="16"/>
    </row>
    <row r="88" spans="1:15" ht="15" customHeight="1" x14ac:dyDescent="0.25">
      <c r="A88" s="27" t="s">
        <v>36</v>
      </c>
      <c r="B88" s="65" t="s">
        <v>122</v>
      </c>
      <c r="C88" s="66"/>
      <c r="D88" s="66"/>
      <c r="E88" s="66"/>
      <c r="F88" s="66"/>
      <c r="G88" s="66"/>
      <c r="H88" s="207">
        <f>(5/30/12)</f>
        <v>1.3888888888888888E-2</v>
      </c>
      <c r="I88" s="34">
        <f t="shared" ref="I88:I97" si="2">H88*$H$34</f>
        <v>34.526388888888889</v>
      </c>
      <c r="J88" s="355"/>
      <c r="K88" s="135"/>
      <c r="L88" s="14"/>
      <c r="M88" s="14"/>
      <c r="O88" s="67"/>
    </row>
    <row r="89" spans="1:15" ht="15" customHeight="1" x14ac:dyDescent="0.25">
      <c r="A89" s="27" t="s">
        <v>39</v>
      </c>
      <c r="B89" s="65" t="s">
        <v>123</v>
      </c>
      <c r="C89" s="66"/>
      <c r="D89" s="66"/>
      <c r="E89" s="66"/>
      <c r="F89" s="66"/>
      <c r="G89" s="66"/>
      <c r="H89" s="207">
        <f>0.0162*0.5*(5/30/12)</f>
        <v>1.1249999999999998E-4</v>
      </c>
      <c r="I89" s="34">
        <f t="shared" si="2"/>
        <v>0.27966374999999999</v>
      </c>
      <c r="J89" s="355"/>
      <c r="K89" s="136"/>
    </row>
    <row r="90" spans="1:15" ht="15" customHeight="1" x14ac:dyDescent="0.25">
      <c r="A90" s="27" t="s">
        <v>41</v>
      </c>
      <c r="B90" s="65" t="s">
        <v>124</v>
      </c>
      <c r="C90" s="66"/>
      <c r="D90" s="66"/>
      <c r="E90" s="66"/>
      <c r="F90" s="66"/>
      <c r="G90" s="66"/>
      <c r="H90" s="207">
        <f>(1/12+1/36)*(4/12)*0.5*0.0162</f>
        <v>2.9999999999999997E-4</v>
      </c>
      <c r="I90" s="34">
        <f t="shared" si="2"/>
        <v>0.74576999999999993</v>
      </c>
      <c r="J90" s="355"/>
      <c r="K90" s="16"/>
    </row>
    <row r="91" spans="1:15" ht="15" customHeight="1" x14ac:dyDescent="0.25">
      <c r="A91" s="27" t="s">
        <v>64</v>
      </c>
      <c r="B91" s="65" t="s">
        <v>125</v>
      </c>
      <c r="C91" s="66"/>
      <c r="D91" s="66"/>
      <c r="E91" s="66"/>
      <c r="F91" s="66"/>
      <c r="G91" s="66"/>
      <c r="H91" s="207">
        <f>(7/30/12)</f>
        <v>1.9444444444444445E-2</v>
      </c>
      <c r="I91" s="34">
        <f t="shared" si="2"/>
        <v>48.336944444444448</v>
      </c>
      <c r="J91" s="355"/>
      <c r="K91" s="16"/>
      <c r="M91" s="71"/>
    </row>
    <row r="92" spans="1:15" ht="15" customHeight="1" x14ac:dyDescent="0.25">
      <c r="A92" s="27" t="s">
        <v>66</v>
      </c>
      <c r="B92" s="65" t="s">
        <v>126</v>
      </c>
      <c r="C92" s="66"/>
      <c r="D92" s="66"/>
      <c r="E92" s="66"/>
      <c r="F92" s="66"/>
      <c r="G92" s="66"/>
      <c r="H92" s="207">
        <f>(15/30/12)*0.0122</f>
        <v>5.0833333333333329E-4</v>
      </c>
      <c r="I92" s="34">
        <f t="shared" si="2"/>
        <v>1.2636658333333333</v>
      </c>
      <c r="J92" s="355"/>
      <c r="K92" s="16"/>
    </row>
    <row r="93" spans="1:15" ht="15" customHeight="1" x14ac:dyDescent="0.25">
      <c r="A93" s="27"/>
      <c r="B93" s="65"/>
      <c r="C93" s="66"/>
      <c r="D93" s="66"/>
      <c r="E93" s="66"/>
      <c r="F93" s="66"/>
      <c r="G93" s="66"/>
      <c r="H93" s="58"/>
      <c r="I93" s="34">
        <f t="shared" si="2"/>
        <v>0</v>
      </c>
      <c r="J93" s="16"/>
      <c r="K93" s="16"/>
    </row>
    <row r="94" spans="1:15" ht="15" customHeight="1" x14ac:dyDescent="0.25">
      <c r="A94" s="27"/>
      <c r="B94" s="65"/>
      <c r="C94" s="66"/>
      <c r="D94" s="66"/>
      <c r="E94" s="66"/>
      <c r="F94" s="66"/>
      <c r="G94" s="66"/>
      <c r="H94" s="58"/>
      <c r="I94" s="34">
        <f t="shared" si="2"/>
        <v>0</v>
      </c>
      <c r="J94" s="16"/>
      <c r="K94" s="16"/>
    </row>
    <row r="95" spans="1:15" ht="15" customHeight="1" x14ac:dyDescent="0.25">
      <c r="A95" s="27"/>
      <c r="B95" s="65"/>
      <c r="C95" s="66"/>
      <c r="D95" s="66"/>
      <c r="E95" s="66"/>
      <c r="F95" s="66"/>
      <c r="G95" s="66"/>
      <c r="H95" s="58"/>
      <c r="I95" s="34">
        <f t="shared" si="2"/>
        <v>0</v>
      </c>
      <c r="J95" s="16"/>
      <c r="K95" s="16"/>
    </row>
    <row r="96" spans="1:15" ht="15" customHeight="1" x14ac:dyDescent="0.25">
      <c r="A96" s="27"/>
      <c r="B96" s="65"/>
      <c r="C96" s="66"/>
      <c r="D96" s="66"/>
      <c r="E96" s="66"/>
      <c r="F96" s="66"/>
      <c r="G96" s="66"/>
      <c r="H96" s="58"/>
      <c r="I96" s="34">
        <f t="shared" si="2"/>
        <v>0</v>
      </c>
      <c r="J96" s="16"/>
      <c r="K96" s="16"/>
    </row>
    <row r="97" spans="1:11" ht="15" customHeight="1" x14ac:dyDescent="0.25">
      <c r="A97" s="27"/>
      <c r="B97" s="65"/>
      <c r="C97" s="66"/>
      <c r="D97" s="66"/>
      <c r="E97" s="66"/>
      <c r="F97" s="66"/>
      <c r="G97" s="66"/>
      <c r="H97" s="58"/>
      <c r="I97" s="34">
        <f t="shared" si="2"/>
        <v>0</v>
      </c>
      <c r="J97" s="16"/>
      <c r="K97" s="16"/>
    </row>
    <row r="98" spans="1:11" ht="15" customHeight="1" x14ac:dyDescent="0.25">
      <c r="A98" s="348" t="s">
        <v>128</v>
      </c>
      <c r="B98" s="349"/>
      <c r="C98" s="349"/>
      <c r="D98" s="349"/>
      <c r="E98" s="349"/>
      <c r="F98" s="349"/>
      <c r="G98" s="350"/>
      <c r="H98" s="70">
        <f>SUM(H87:H97)</f>
        <v>5.0457870370370375E-2</v>
      </c>
      <c r="I98" s="34"/>
      <c r="J98" s="16"/>
      <c r="K98" s="16"/>
    </row>
    <row r="99" spans="1:11" ht="15" customHeight="1" x14ac:dyDescent="0.25">
      <c r="A99" s="27"/>
      <c r="B99" s="163"/>
      <c r="C99" s="66"/>
      <c r="D99" s="66"/>
      <c r="E99" s="66"/>
      <c r="F99" s="66"/>
      <c r="G99" s="66"/>
      <c r="H99" s="58"/>
      <c r="I99" s="34"/>
      <c r="J99" s="16"/>
      <c r="K99" s="16"/>
    </row>
    <row r="100" spans="1:11" ht="15" customHeight="1" x14ac:dyDescent="0.25">
      <c r="A100" s="27" t="s">
        <v>129</v>
      </c>
      <c r="B100" s="65" t="s">
        <v>167</v>
      </c>
      <c r="C100" s="66"/>
      <c r="D100" s="66"/>
      <c r="E100" s="66"/>
      <c r="F100" s="66"/>
      <c r="G100" s="66"/>
      <c r="H100" s="58">
        <f>H53</f>
        <v>0.36800000000000005</v>
      </c>
      <c r="I100" s="34">
        <f>H100*SUM(I87:I90)</f>
        <v>27.906400360740736</v>
      </c>
      <c r="J100" s="16"/>
      <c r="K100" s="16"/>
    </row>
    <row r="101" spans="1:11" ht="15" customHeight="1" x14ac:dyDescent="0.25">
      <c r="A101" s="348" t="s">
        <v>78</v>
      </c>
      <c r="B101" s="349"/>
      <c r="C101" s="349"/>
      <c r="D101" s="349"/>
      <c r="E101" s="349"/>
      <c r="F101" s="349"/>
      <c r="G101" s="350"/>
      <c r="H101" s="46">
        <f>H98+H99+H100</f>
        <v>0.41845787037037041</v>
      </c>
      <c r="I101" s="45">
        <f>SUM(I87:I97,I99:I100)</f>
        <v>153.33962031444443</v>
      </c>
      <c r="J101" s="16"/>
      <c r="K101" s="16"/>
    </row>
    <row r="102" spans="1:11" ht="15" customHeight="1" x14ac:dyDescent="0.25">
      <c r="A102" s="269"/>
      <c r="B102" s="269"/>
      <c r="C102" s="269"/>
      <c r="D102" s="269"/>
      <c r="E102" s="269"/>
      <c r="F102" s="269"/>
      <c r="G102" s="269"/>
      <c r="H102" s="269"/>
      <c r="I102" s="269"/>
      <c r="J102" s="16"/>
      <c r="K102" s="16"/>
    </row>
    <row r="103" spans="1:11" ht="15" customHeight="1" x14ac:dyDescent="0.25">
      <c r="A103" s="336" t="s">
        <v>131</v>
      </c>
      <c r="B103" s="336"/>
      <c r="C103" s="336"/>
      <c r="D103" s="336"/>
      <c r="E103" s="336"/>
      <c r="F103" s="336"/>
      <c r="G103" s="336"/>
      <c r="H103" s="336"/>
      <c r="I103" s="336"/>
      <c r="J103" s="16"/>
      <c r="K103" s="16"/>
    </row>
    <row r="104" spans="1:11" ht="15" customHeight="1" x14ac:dyDescent="0.25">
      <c r="A104" s="337"/>
      <c r="B104" s="337"/>
      <c r="C104" s="337"/>
      <c r="D104" s="337"/>
      <c r="E104" s="337"/>
      <c r="F104" s="337"/>
      <c r="G104" s="337"/>
      <c r="H104" s="337"/>
      <c r="I104" s="337"/>
      <c r="J104" s="16"/>
      <c r="K104" s="16"/>
    </row>
    <row r="105" spans="1:11" ht="15" customHeight="1" x14ac:dyDescent="0.25">
      <c r="A105" s="43">
        <v>4</v>
      </c>
      <c r="B105" s="128" t="s">
        <v>106</v>
      </c>
      <c r="C105" s="129"/>
      <c r="D105" s="129"/>
      <c r="E105" s="129"/>
      <c r="F105" s="129"/>
      <c r="G105" s="129"/>
      <c r="H105" s="253" t="s">
        <v>56</v>
      </c>
      <c r="I105" s="253"/>
      <c r="J105" s="16"/>
      <c r="K105" s="16"/>
    </row>
    <row r="106" spans="1:11" ht="15" customHeight="1" x14ac:dyDescent="0.25">
      <c r="A106" s="28" t="s">
        <v>119</v>
      </c>
      <c r="B106" s="126" t="s">
        <v>132</v>
      </c>
      <c r="C106" s="127"/>
      <c r="D106" s="127"/>
      <c r="E106" s="127"/>
      <c r="F106" s="127"/>
      <c r="G106" s="127"/>
      <c r="H106" s="255">
        <f>I101</f>
        <v>153.33962031444443</v>
      </c>
      <c r="I106" s="255"/>
      <c r="J106" s="16"/>
      <c r="K106" s="16"/>
    </row>
    <row r="107" spans="1:11" ht="15" customHeight="1" x14ac:dyDescent="0.25">
      <c r="A107" s="63" t="s">
        <v>78</v>
      </c>
      <c r="B107" s="62"/>
      <c r="C107" s="62"/>
      <c r="D107" s="62"/>
      <c r="E107" s="62"/>
      <c r="F107" s="62"/>
      <c r="G107" s="62"/>
      <c r="H107" s="327">
        <f>SUM(H106:I106)</f>
        <v>153.33962031444443</v>
      </c>
      <c r="I107" s="327"/>
      <c r="J107" s="16"/>
      <c r="K107" s="16"/>
    </row>
    <row r="108" spans="1:11" ht="15" customHeight="1" x14ac:dyDescent="0.25">
      <c r="A108" s="339"/>
      <c r="B108" s="339"/>
      <c r="C108" s="339"/>
      <c r="D108" s="339"/>
      <c r="E108" s="339"/>
      <c r="F108" s="339"/>
      <c r="G108" s="339"/>
      <c r="H108" s="339"/>
      <c r="I108" s="339"/>
      <c r="J108" s="16"/>
      <c r="K108" s="16"/>
    </row>
    <row r="109" spans="1:11" ht="15" customHeight="1" x14ac:dyDescent="0.25">
      <c r="A109" s="284" t="s">
        <v>133</v>
      </c>
      <c r="B109" s="285"/>
      <c r="C109" s="285"/>
      <c r="D109" s="285"/>
      <c r="E109" s="285"/>
      <c r="F109" s="285"/>
      <c r="G109" s="285"/>
      <c r="H109" s="285"/>
      <c r="I109" s="286"/>
      <c r="J109" s="16"/>
      <c r="K109" s="16"/>
    </row>
    <row r="110" spans="1:11" ht="15" customHeight="1" x14ac:dyDescent="0.25">
      <c r="A110" s="44">
        <v>5</v>
      </c>
      <c r="B110" s="287" t="s">
        <v>134</v>
      </c>
      <c r="C110" s="287"/>
      <c r="D110" s="287"/>
      <c r="E110" s="287"/>
      <c r="F110" s="287"/>
      <c r="G110" s="287"/>
      <c r="H110" s="278" t="s">
        <v>56</v>
      </c>
      <c r="I110" s="278"/>
      <c r="J110" s="16"/>
      <c r="K110" s="16"/>
    </row>
    <row r="111" spans="1:11" ht="15" customHeight="1" x14ac:dyDescent="0.25">
      <c r="A111" s="28" t="s">
        <v>34</v>
      </c>
      <c r="B111" s="340" t="s">
        <v>135</v>
      </c>
      <c r="C111" s="341"/>
      <c r="D111" s="341"/>
      <c r="E111" s="341"/>
      <c r="F111" s="341"/>
      <c r="G111" s="342"/>
      <c r="H111" s="365">
        <f>Uniformes!J16</f>
        <v>101.43652777777777</v>
      </c>
      <c r="I111" s="366"/>
      <c r="J111" s="16"/>
      <c r="K111" s="16"/>
    </row>
    <row r="112" spans="1:11" ht="15" customHeight="1" x14ac:dyDescent="0.25">
      <c r="A112" s="28" t="s">
        <v>36</v>
      </c>
      <c r="B112" s="345" t="s">
        <v>136</v>
      </c>
      <c r="C112" s="346"/>
      <c r="D112" s="346"/>
      <c r="E112" s="346"/>
      <c r="F112" s="346"/>
      <c r="G112" s="347"/>
      <c r="H112" s="365">
        <f>'Insumos e Equipamentos'!J10</f>
        <v>2.5575688509021846</v>
      </c>
      <c r="I112" s="366"/>
      <c r="J112" s="16"/>
      <c r="K112" s="16"/>
    </row>
    <row r="113" spans="1:12" ht="15" customHeight="1" x14ac:dyDescent="0.25">
      <c r="A113" s="253" t="s">
        <v>28</v>
      </c>
      <c r="B113" s="253"/>
      <c r="C113" s="253"/>
      <c r="D113" s="253"/>
      <c r="E113" s="253"/>
      <c r="F113" s="253"/>
      <c r="G113" s="253"/>
      <c r="H113" s="353">
        <f>SUM(H111:I112)</f>
        <v>103.99409662867996</v>
      </c>
      <c r="I113" s="353"/>
      <c r="J113" s="16"/>
      <c r="K113" s="16"/>
    </row>
    <row r="114" spans="1:12" ht="15" customHeight="1" x14ac:dyDescent="0.25">
      <c r="A114" s="354"/>
      <c r="B114" s="354"/>
      <c r="C114" s="354"/>
      <c r="D114" s="354"/>
      <c r="E114" s="354"/>
      <c r="F114" s="354"/>
      <c r="G114" s="354"/>
      <c r="H114" s="354"/>
      <c r="I114" s="354"/>
      <c r="J114" s="16"/>
      <c r="K114" s="16"/>
    </row>
    <row r="115" spans="1:12" ht="15" customHeight="1" x14ac:dyDescent="0.25">
      <c r="A115" s="284" t="s">
        <v>138</v>
      </c>
      <c r="B115" s="285"/>
      <c r="C115" s="285"/>
      <c r="D115" s="285"/>
      <c r="E115" s="285"/>
      <c r="F115" s="285"/>
      <c r="G115" s="285"/>
      <c r="H115" s="285"/>
      <c r="I115" s="286"/>
      <c r="J115" s="16"/>
      <c r="K115" s="16"/>
    </row>
    <row r="116" spans="1:12" ht="15" customHeight="1" x14ac:dyDescent="0.25">
      <c r="A116" s="43">
        <v>6</v>
      </c>
      <c r="B116" s="338" t="s">
        <v>139</v>
      </c>
      <c r="C116" s="338"/>
      <c r="D116" s="338"/>
      <c r="E116" s="338"/>
      <c r="F116" s="338"/>
      <c r="G116" s="338"/>
      <c r="H116" s="43" t="s">
        <v>75</v>
      </c>
      <c r="I116" s="43" t="s">
        <v>56</v>
      </c>
      <c r="J116" s="16"/>
      <c r="K116" s="16"/>
    </row>
    <row r="117" spans="1:12" ht="15" customHeight="1" x14ac:dyDescent="0.25">
      <c r="A117" s="28" t="s">
        <v>34</v>
      </c>
      <c r="B117" s="252" t="s">
        <v>140</v>
      </c>
      <c r="C117" s="252"/>
      <c r="D117" s="252"/>
      <c r="E117" s="252"/>
      <c r="F117" s="252"/>
      <c r="G117" s="252"/>
      <c r="H117" s="208">
        <v>0.03</v>
      </c>
      <c r="I117" s="39">
        <f>$H$133*H117</f>
        <v>150.23069557209374</v>
      </c>
      <c r="J117" s="16"/>
      <c r="K117" s="16"/>
      <c r="L117" s="56"/>
    </row>
    <row r="118" spans="1:12" ht="15" customHeight="1" x14ac:dyDescent="0.25">
      <c r="A118" s="28" t="s">
        <v>36</v>
      </c>
      <c r="B118" s="252" t="s">
        <v>141</v>
      </c>
      <c r="C118" s="252"/>
      <c r="D118" s="252"/>
      <c r="E118" s="252"/>
      <c r="F118" s="252"/>
      <c r="G118" s="252"/>
      <c r="H118" s="208">
        <v>6.7900000000000002E-2</v>
      </c>
      <c r="I118" s="39">
        <f>(H133+I117)*H118</f>
        <v>350.2228052075173</v>
      </c>
      <c r="J118" s="16"/>
      <c r="K118" s="16"/>
      <c r="L118" s="55"/>
    </row>
    <row r="119" spans="1:12" ht="15" customHeight="1" x14ac:dyDescent="0.25">
      <c r="A119" s="28" t="s">
        <v>39</v>
      </c>
      <c r="B119" s="252" t="s">
        <v>142</v>
      </c>
      <c r="C119" s="252"/>
      <c r="D119" s="252"/>
      <c r="E119" s="252"/>
      <c r="F119" s="252"/>
      <c r="G119" s="252"/>
      <c r="H119" s="38">
        <f>SUM(H120:H122)</f>
        <v>0.14250000000000002</v>
      </c>
      <c r="I119" s="152">
        <f>((H133+I117+I118)/(1-H119))*H119</f>
        <v>915.3474377009212</v>
      </c>
      <c r="J119" s="16"/>
      <c r="K119" s="16"/>
    </row>
    <row r="120" spans="1:12" ht="15" customHeight="1" x14ac:dyDescent="0.25">
      <c r="A120" s="344" t="s">
        <v>143</v>
      </c>
      <c r="B120" s="344"/>
      <c r="C120" s="351" t="s">
        <v>144</v>
      </c>
      <c r="D120" s="29" t="s">
        <v>145</v>
      </c>
      <c r="E120" s="30"/>
      <c r="F120" s="30"/>
      <c r="G120" s="32"/>
      <c r="H120" s="208">
        <v>1.6500000000000001E-2</v>
      </c>
      <c r="I120" s="152">
        <f>((H133+I117+I118)/(1-H119))*H120</f>
        <v>105.98759804958034</v>
      </c>
      <c r="J120" s="16"/>
      <c r="K120" s="16"/>
    </row>
    <row r="121" spans="1:12" ht="15" customHeight="1" x14ac:dyDescent="0.25">
      <c r="A121" s="344" t="s">
        <v>146</v>
      </c>
      <c r="B121" s="344"/>
      <c r="C121" s="352"/>
      <c r="D121" s="29" t="s">
        <v>147</v>
      </c>
      <c r="E121" s="30"/>
      <c r="F121" s="30"/>
      <c r="G121" s="32"/>
      <c r="H121" s="208">
        <v>7.5999999999999998E-2</v>
      </c>
      <c r="I121" s="152">
        <f>((H133+I117+I118)/(1-H119))*H121</f>
        <v>488.1853001071579</v>
      </c>
      <c r="J121" s="16"/>
      <c r="K121" s="16"/>
    </row>
    <row r="122" spans="1:12" ht="15" customHeight="1" x14ac:dyDescent="0.25">
      <c r="A122" s="344" t="s">
        <v>148</v>
      </c>
      <c r="B122" s="344"/>
      <c r="C122" s="40" t="s">
        <v>149</v>
      </c>
      <c r="D122" s="29" t="s">
        <v>150</v>
      </c>
      <c r="E122" s="30"/>
      <c r="F122" s="30"/>
      <c r="G122" s="32"/>
      <c r="H122" s="38">
        <v>0.05</v>
      </c>
      <c r="I122" s="152">
        <f>((H133+I117+I118)/(1-H119))*H122</f>
        <v>321.17453954418284</v>
      </c>
      <c r="J122" s="16"/>
      <c r="K122" s="16"/>
    </row>
    <row r="123" spans="1:12" ht="15" customHeight="1" x14ac:dyDescent="0.25">
      <c r="A123" s="253" t="s">
        <v>28</v>
      </c>
      <c r="B123" s="253"/>
      <c r="C123" s="253"/>
      <c r="D123" s="253"/>
      <c r="E123" s="253"/>
      <c r="F123" s="253"/>
      <c r="G123" s="253"/>
      <c r="H123" s="42">
        <f>H119+H118+H117</f>
        <v>0.24040000000000003</v>
      </c>
      <c r="I123" s="153">
        <f>SUM(I117:I119)</f>
        <v>1415.8009384805323</v>
      </c>
      <c r="J123" s="16"/>
      <c r="K123" s="16"/>
      <c r="L123" s="56"/>
    </row>
    <row r="124" spans="1:12" ht="15" customHeight="1" x14ac:dyDescent="0.25">
      <c r="A124" s="356"/>
      <c r="B124" s="356"/>
      <c r="C124" s="356"/>
      <c r="D124" s="356"/>
      <c r="E124" s="356"/>
      <c r="F124" s="356"/>
      <c r="G124" s="356"/>
      <c r="H124" s="356"/>
      <c r="I124" s="356"/>
      <c r="J124" s="16"/>
      <c r="K124" s="16"/>
    </row>
    <row r="125" spans="1:12" ht="15" customHeight="1" x14ac:dyDescent="0.25">
      <c r="A125" s="254" t="s">
        <v>151</v>
      </c>
      <c r="B125" s="254"/>
      <c r="C125" s="254"/>
      <c r="D125" s="254"/>
      <c r="E125" s="254"/>
      <c r="F125" s="254"/>
      <c r="G125" s="254"/>
      <c r="H125" s="254"/>
      <c r="I125" s="254"/>
      <c r="J125" s="16"/>
      <c r="K125" s="16"/>
    </row>
    <row r="126" spans="1:12" ht="15" customHeight="1" x14ac:dyDescent="0.25">
      <c r="A126" s="357"/>
      <c r="B126" s="357"/>
      <c r="C126" s="357"/>
      <c r="D126" s="357"/>
      <c r="E126" s="357"/>
      <c r="F126" s="357"/>
      <c r="G126" s="357"/>
      <c r="H126" s="357"/>
      <c r="I126" s="357"/>
      <c r="J126" s="16"/>
      <c r="K126" s="16"/>
    </row>
    <row r="127" spans="1:12" ht="15" customHeight="1" x14ac:dyDescent="0.25">
      <c r="A127" s="253" t="s">
        <v>152</v>
      </c>
      <c r="B127" s="253"/>
      <c r="C127" s="253"/>
      <c r="D127" s="253"/>
      <c r="E127" s="253"/>
      <c r="F127" s="253"/>
      <c r="G127" s="253"/>
      <c r="H127" s="253" t="s">
        <v>56</v>
      </c>
      <c r="I127" s="253"/>
      <c r="J127" s="16"/>
      <c r="K127" s="16"/>
    </row>
    <row r="128" spans="1:12" ht="15" customHeight="1" x14ac:dyDescent="0.25">
      <c r="A128" s="28" t="s">
        <v>34</v>
      </c>
      <c r="B128" s="252" t="s">
        <v>153</v>
      </c>
      <c r="C128" s="252"/>
      <c r="D128" s="252"/>
      <c r="E128" s="252"/>
      <c r="F128" s="252"/>
      <c r="G128" s="252"/>
      <c r="H128" s="255">
        <f>H34</f>
        <v>2485.9</v>
      </c>
      <c r="I128" s="255"/>
      <c r="J128" s="16"/>
      <c r="K128" s="16"/>
    </row>
    <row r="129" spans="1:11" ht="15" customHeight="1" x14ac:dyDescent="0.25">
      <c r="A129" s="28" t="s">
        <v>36</v>
      </c>
      <c r="B129" s="252" t="s">
        <v>154</v>
      </c>
      <c r="C129" s="252"/>
      <c r="D129" s="252"/>
      <c r="E129" s="252"/>
      <c r="F129" s="252"/>
      <c r="G129" s="252"/>
      <c r="H129" s="255">
        <f>H72</f>
        <v>2101.4432429600001</v>
      </c>
      <c r="I129" s="255"/>
      <c r="J129" s="16"/>
      <c r="K129" s="16"/>
    </row>
    <row r="130" spans="1:11" ht="15" customHeight="1" x14ac:dyDescent="0.25">
      <c r="A130" s="28" t="s">
        <v>39</v>
      </c>
      <c r="B130" s="252" t="s">
        <v>155</v>
      </c>
      <c r="C130" s="252"/>
      <c r="D130" s="252"/>
      <c r="E130" s="252"/>
      <c r="F130" s="252"/>
      <c r="G130" s="252"/>
      <c r="H130" s="255">
        <f>H82</f>
        <v>163.01289250000002</v>
      </c>
      <c r="I130" s="255"/>
      <c r="J130" s="16"/>
      <c r="K130" s="16"/>
    </row>
    <row r="131" spans="1:11" ht="15" customHeight="1" x14ac:dyDescent="0.25">
      <c r="A131" s="28" t="s">
        <v>41</v>
      </c>
      <c r="B131" s="252" t="s">
        <v>156</v>
      </c>
      <c r="C131" s="252"/>
      <c r="D131" s="252"/>
      <c r="E131" s="252"/>
      <c r="F131" s="252"/>
      <c r="G131" s="252"/>
      <c r="H131" s="255">
        <f>H107</f>
        <v>153.33962031444443</v>
      </c>
      <c r="I131" s="255"/>
      <c r="J131" s="16"/>
      <c r="K131" s="16"/>
    </row>
    <row r="132" spans="1:11" ht="15" customHeight="1" x14ac:dyDescent="0.25">
      <c r="A132" s="28" t="s">
        <v>64</v>
      </c>
      <c r="B132" s="252" t="s">
        <v>157</v>
      </c>
      <c r="C132" s="252"/>
      <c r="D132" s="252"/>
      <c r="E132" s="252"/>
      <c r="F132" s="252"/>
      <c r="G132" s="252"/>
      <c r="H132" s="255">
        <f>H113</f>
        <v>103.99409662867996</v>
      </c>
      <c r="I132" s="255"/>
      <c r="J132" s="16"/>
      <c r="K132" s="16"/>
    </row>
    <row r="133" spans="1:11" ht="15" customHeight="1" x14ac:dyDescent="0.25">
      <c r="A133" s="253" t="s">
        <v>158</v>
      </c>
      <c r="B133" s="253"/>
      <c r="C133" s="253"/>
      <c r="D133" s="253"/>
      <c r="E133" s="253"/>
      <c r="F133" s="253"/>
      <c r="G133" s="253"/>
      <c r="H133" s="353">
        <f>SUM(H128:I132)</f>
        <v>5007.6898524031249</v>
      </c>
      <c r="I133" s="353"/>
      <c r="J133" s="16"/>
      <c r="K133" s="16"/>
    </row>
    <row r="134" spans="1:11" ht="15" customHeight="1" x14ac:dyDescent="0.25">
      <c r="A134" s="28" t="s">
        <v>66</v>
      </c>
      <c r="B134" s="252" t="s">
        <v>159</v>
      </c>
      <c r="C134" s="252"/>
      <c r="D134" s="252"/>
      <c r="E134" s="252"/>
      <c r="F134" s="252"/>
      <c r="G134" s="252"/>
      <c r="H134" s="255">
        <f>I123</f>
        <v>1415.8009384805323</v>
      </c>
      <c r="I134" s="255"/>
      <c r="J134" s="16"/>
      <c r="K134" s="16"/>
    </row>
    <row r="135" spans="1:11" ht="15" customHeight="1" x14ac:dyDescent="0.25">
      <c r="A135" s="253" t="s">
        <v>160</v>
      </c>
      <c r="B135" s="253"/>
      <c r="C135" s="253"/>
      <c r="D135" s="253"/>
      <c r="E135" s="253"/>
      <c r="F135" s="253"/>
      <c r="G135" s="253"/>
      <c r="H135" s="251">
        <f>(H133+H134)</f>
        <v>6423.4907908836576</v>
      </c>
      <c r="I135" s="251"/>
      <c r="J135" s="16"/>
      <c r="K135" s="16"/>
    </row>
    <row r="136" spans="1:11" ht="15" customHeight="1" x14ac:dyDescent="0.25">
      <c r="A136" s="356"/>
      <c r="B136" s="356"/>
      <c r="C136" s="356"/>
      <c r="D136" s="356"/>
      <c r="E136" s="356"/>
      <c r="F136" s="356"/>
      <c r="G136" s="356"/>
      <c r="H136" s="356"/>
      <c r="I136" s="356"/>
      <c r="J136" s="16"/>
      <c r="K136" s="16"/>
    </row>
    <row r="137" spans="1:11" ht="15" hidden="1" customHeight="1" x14ac:dyDescent="0.25"/>
    <row r="138" spans="1:11" ht="15" hidden="1" customHeight="1" x14ac:dyDescent="0.25"/>
    <row r="139" spans="1:11" ht="15" hidden="1" customHeight="1" x14ac:dyDescent="0.25">
      <c r="B139" s="13" t="s">
        <v>161</v>
      </c>
      <c r="C139" s="12">
        <v>4.1999999999999997E-3</v>
      </c>
    </row>
    <row r="140" spans="1:11" ht="15" hidden="1" customHeight="1" x14ac:dyDescent="0.25">
      <c r="B140" s="13" t="s">
        <v>141</v>
      </c>
      <c r="C140" s="12">
        <v>4.0000000000000001E-3</v>
      </c>
    </row>
    <row r="141" spans="1:11" ht="15" hidden="1" customHeight="1" x14ac:dyDescent="0.25">
      <c r="B141" s="11"/>
      <c r="C141" s="10">
        <f>SUM(C139:C140)</f>
        <v>8.199999999999999E-3</v>
      </c>
    </row>
    <row r="142" spans="1:11" ht="15" hidden="1" customHeight="1" x14ac:dyDescent="0.25"/>
    <row r="143" spans="1:11" ht="15" hidden="1" customHeight="1" x14ac:dyDescent="0.25">
      <c r="C143" s="9" t="e">
        <v>#REF!</v>
      </c>
    </row>
    <row r="144" spans="1:11" ht="15" hidden="1" customHeight="1" x14ac:dyDescent="0.25"/>
    <row r="145" spans="1:11" ht="15" customHeight="1" x14ac:dyDescent="0.25">
      <c r="A145" s="254" t="s">
        <v>162</v>
      </c>
      <c r="B145" s="254"/>
      <c r="C145" s="254"/>
      <c r="D145" s="254"/>
      <c r="E145" s="254"/>
      <c r="F145" s="254"/>
      <c r="G145" s="254"/>
      <c r="H145" s="254"/>
      <c r="I145" s="254"/>
      <c r="K145" s="50"/>
    </row>
    <row r="146" spans="1:11" ht="15" customHeight="1" x14ac:dyDescent="0.25">
      <c r="A146" s="130"/>
      <c r="B146" s="130"/>
      <c r="C146" s="130"/>
      <c r="D146" s="130"/>
      <c r="E146" s="130"/>
      <c r="F146" s="130"/>
      <c r="G146" s="130"/>
      <c r="H146" s="130"/>
      <c r="I146" s="130"/>
    </row>
    <row r="147" spans="1:11" ht="15" customHeight="1" x14ac:dyDescent="0.25">
      <c r="A147" s="253" t="s">
        <v>163</v>
      </c>
      <c r="B147" s="253"/>
      <c r="C147" s="253"/>
      <c r="D147" s="253"/>
      <c r="E147" s="253"/>
      <c r="F147" s="253"/>
      <c r="G147" s="253"/>
      <c r="H147" s="253" t="s">
        <v>56</v>
      </c>
      <c r="I147" s="253"/>
    </row>
    <row r="148" spans="1:11" ht="15" customHeight="1" x14ac:dyDescent="0.25">
      <c r="A148" s="28" t="s">
        <v>34</v>
      </c>
      <c r="B148" s="252" t="s">
        <v>164</v>
      </c>
      <c r="C148" s="252"/>
      <c r="D148" s="252"/>
      <c r="E148" s="252"/>
      <c r="F148" s="252"/>
      <c r="G148" s="252"/>
      <c r="H148" s="255">
        <f>I39</f>
        <v>207.07547</v>
      </c>
      <c r="I148" s="255"/>
    </row>
    <row r="149" spans="1:11" ht="15" customHeight="1" x14ac:dyDescent="0.25">
      <c r="A149" s="28" t="s">
        <v>36</v>
      </c>
      <c r="B149" s="252" t="s">
        <v>223</v>
      </c>
      <c r="C149" s="252"/>
      <c r="D149" s="252"/>
      <c r="E149" s="252"/>
      <c r="F149" s="252"/>
      <c r="G149" s="252"/>
      <c r="H149" s="255">
        <f>I40</f>
        <v>276.21111111111111</v>
      </c>
      <c r="I149" s="255"/>
    </row>
    <row r="150" spans="1:11" ht="15" customHeight="1" x14ac:dyDescent="0.25">
      <c r="A150" s="28" t="s">
        <v>39</v>
      </c>
      <c r="B150" s="252" t="s">
        <v>165</v>
      </c>
      <c r="C150" s="252"/>
      <c r="D150" s="252"/>
      <c r="E150" s="252"/>
      <c r="F150" s="252"/>
      <c r="G150" s="252"/>
      <c r="H150" s="294">
        <f>H82</f>
        <v>163.01289250000002</v>
      </c>
      <c r="I150" s="295"/>
    </row>
    <row r="151" spans="1:11" ht="15" customHeight="1" x14ac:dyDescent="0.25">
      <c r="A151" s="28" t="s">
        <v>41</v>
      </c>
      <c r="B151" s="252" t="s">
        <v>217</v>
      </c>
      <c r="C151" s="252"/>
      <c r="D151" s="252"/>
      <c r="E151" s="252"/>
      <c r="F151" s="252"/>
      <c r="G151" s="252"/>
      <c r="H151" s="294">
        <f>I101</f>
        <v>153.33962031444443</v>
      </c>
      <c r="I151" s="295"/>
    </row>
    <row r="152" spans="1:11" ht="15" customHeight="1" x14ac:dyDescent="0.25">
      <c r="A152" s="348" t="s">
        <v>166</v>
      </c>
      <c r="B152" s="349"/>
      <c r="C152" s="349"/>
      <c r="D152" s="349"/>
      <c r="E152" s="349"/>
      <c r="F152" s="349"/>
      <c r="G152" s="350"/>
      <c r="H152" s="361">
        <f>SUM(H148:I151)</f>
        <v>799.63909392555558</v>
      </c>
      <c r="I152" s="362"/>
    </row>
  </sheetData>
  <mergeCells count="172">
    <mergeCell ref="J76:J81"/>
    <mergeCell ref="J88:J92"/>
    <mergeCell ref="A136:I136"/>
    <mergeCell ref="B134:G134"/>
    <mergeCell ref="H134:I134"/>
    <mergeCell ref="A135:G135"/>
    <mergeCell ref="H135:I135"/>
    <mergeCell ref="B132:G132"/>
    <mergeCell ref="H132:I132"/>
    <mergeCell ref="A133:G133"/>
    <mergeCell ref="H133:I133"/>
    <mergeCell ref="B130:G130"/>
    <mergeCell ref="H130:I130"/>
    <mergeCell ref="B131:G131"/>
    <mergeCell ref="H131:I131"/>
    <mergeCell ref="H127:I127"/>
    <mergeCell ref="B128:G128"/>
    <mergeCell ref="H128:I128"/>
    <mergeCell ref="B129:G129"/>
    <mergeCell ref="H129:I129"/>
    <mergeCell ref="B116:G116"/>
    <mergeCell ref="B112:G112"/>
    <mergeCell ref="H112:I112"/>
    <mergeCell ref="A122:B122"/>
    <mergeCell ref="A123:G123"/>
    <mergeCell ref="A124:I124"/>
    <mergeCell ref="A125:I125"/>
    <mergeCell ref="A126:I126"/>
    <mergeCell ref="A127:G127"/>
    <mergeCell ref="B117:G117"/>
    <mergeCell ref="B118:G118"/>
    <mergeCell ref="B119:G119"/>
    <mergeCell ref="A120:B120"/>
    <mergeCell ref="C120:C121"/>
    <mergeCell ref="A121:B121"/>
    <mergeCell ref="A83:I83"/>
    <mergeCell ref="A73:I73"/>
    <mergeCell ref="A74:I74"/>
    <mergeCell ref="A102:I102"/>
    <mergeCell ref="A103:I103"/>
    <mergeCell ref="A104:I104"/>
    <mergeCell ref="A84:I84"/>
    <mergeCell ref="A85:I85"/>
    <mergeCell ref="A108:I108"/>
    <mergeCell ref="H105:I105"/>
    <mergeCell ref="H106:I106"/>
    <mergeCell ref="H107:I107"/>
    <mergeCell ref="B71:G71"/>
    <mergeCell ref="H71:I71"/>
    <mergeCell ref="A72:G72"/>
    <mergeCell ref="H72:I72"/>
    <mergeCell ref="B69:G69"/>
    <mergeCell ref="H69:I69"/>
    <mergeCell ref="B70:G70"/>
    <mergeCell ref="H70:I70"/>
    <mergeCell ref="H82:I82"/>
    <mergeCell ref="A65:I65"/>
    <mergeCell ref="A66:I66"/>
    <mergeCell ref="A67:I67"/>
    <mergeCell ref="B68:G68"/>
    <mergeCell ref="H68:I68"/>
    <mergeCell ref="B62:G62"/>
    <mergeCell ref="H62:I62"/>
    <mergeCell ref="H63:I63"/>
    <mergeCell ref="A64:G64"/>
    <mergeCell ref="H64:I64"/>
    <mergeCell ref="A59:A60"/>
    <mergeCell ref="B59:C60"/>
    <mergeCell ref="H59:I60"/>
    <mergeCell ref="B61:G61"/>
    <mergeCell ref="H61:I61"/>
    <mergeCell ref="B56:G56"/>
    <mergeCell ref="H56:I56"/>
    <mergeCell ref="A57:A58"/>
    <mergeCell ref="B57:B58"/>
    <mergeCell ref="H57:I57"/>
    <mergeCell ref="H58:I58"/>
    <mergeCell ref="B50:G50"/>
    <mergeCell ref="B51:G51"/>
    <mergeCell ref="B52:G52"/>
    <mergeCell ref="A53:G53"/>
    <mergeCell ref="A54:I54"/>
    <mergeCell ref="A55:I55"/>
    <mergeCell ref="B44:G44"/>
    <mergeCell ref="B45:G45"/>
    <mergeCell ref="B46:G46"/>
    <mergeCell ref="B47:G47"/>
    <mergeCell ref="B48:G48"/>
    <mergeCell ref="B49:G49"/>
    <mergeCell ref="B39:G39"/>
    <mergeCell ref="B40:G40"/>
    <mergeCell ref="A42:I42"/>
    <mergeCell ref="A43:I43"/>
    <mergeCell ref="A34:G34"/>
    <mergeCell ref="H34:I34"/>
    <mergeCell ref="A35:I35"/>
    <mergeCell ref="A36:I36"/>
    <mergeCell ref="A37:I37"/>
    <mergeCell ref="B32:G32"/>
    <mergeCell ref="H32:I32"/>
    <mergeCell ref="B33:G33"/>
    <mergeCell ref="H33:I33"/>
    <mergeCell ref="B30:G30"/>
    <mergeCell ref="H30:I30"/>
    <mergeCell ref="B31:G31"/>
    <mergeCell ref="H31:I31"/>
    <mergeCell ref="B38:G38"/>
    <mergeCell ref="B27:G27"/>
    <mergeCell ref="H27:I27"/>
    <mergeCell ref="H28:I28"/>
    <mergeCell ref="F29:G29"/>
    <mergeCell ref="H29:I29"/>
    <mergeCell ref="B23:G23"/>
    <mergeCell ref="H23:I23"/>
    <mergeCell ref="A24:I24"/>
    <mergeCell ref="A25:I25"/>
    <mergeCell ref="B26:G26"/>
    <mergeCell ref="H26:I26"/>
    <mergeCell ref="B21:G21"/>
    <mergeCell ref="H21:I21"/>
    <mergeCell ref="B22:G22"/>
    <mergeCell ref="H22:I22"/>
    <mergeCell ref="C15:I15"/>
    <mergeCell ref="A16:I16"/>
    <mergeCell ref="A17:I17"/>
    <mergeCell ref="A18:I18"/>
    <mergeCell ref="B19:G19"/>
    <mergeCell ref="H19:I19"/>
    <mergeCell ref="B14:G14"/>
    <mergeCell ref="H14:I14"/>
    <mergeCell ref="B8:F8"/>
    <mergeCell ref="G8:I8"/>
    <mergeCell ref="B9:F9"/>
    <mergeCell ref="G9:I9"/>
    <mergeCell ref="B10:F10"/>
    <mergeCell ref="G10:I10"/>
    <mergeCell ref="B20:G20"/>
    <mergeCell ref="H20:I20"/>
    <mergeCell ref="A1:I1"/>
    <mergeCell ref="A2:I2"/>
    <mergeCell ref="C3:I3"/>
    <mergeCell ref="C4:D4"/>
    <mergeCell ref="A6:I6"/>
    <mergeCell ref="A7:I7"/>
    <mergeCell ref="G11:I11"/>
    <mergeCell ref="A12:I12"/>
    <mergeCell ref="B13:G13"/>
    <mergeCell ref="H13:I13"/>
    <mergeCell ref="B151:G151"/>
    <mergeCell ref="H151:I151"/>
    <mergeCell ref="A152:G152"/>
    <mergeCell ref="H152:I152"/>
    <mergeCell ref="A98:G98"/>
    <mergeCell ref="A101:G101"/>
    <mergeCell ref="A145:I145"/>
    <mergeCell ref="A147:G147"/>
    <mergeCell ref="H147:I147"/>
    <mergeCell ref="B148:G148"/>
    <mergeCell ref="H148:I148"/>
    <mergeCell ref="B149:G149"/>
    <mergeCell ref="H149:I149"/>
    <mergeCell ref="B150:G150"/>
    <mergeCell ref="H150:I150"/>
    <mergeCell ref="A109:I109"/>
    <mergeCell ref="B110:G110"/>
    <mergeCell ref="H110:I110"/>
    <mergeCell ref="B111:G111"/>
    <mergeCell ref="H111:I111"/>
    <mergeCell ref="A113:G113"/>
    <mergeCell ref="H113:I113"/>
    <mergeCell ref="A114:I114"/>
    <mergeCell ref="A115:I115"/>
  </mergeCells>
  <dataValidations count="1">
    <dataValidation allowBlank="1" sqref="A1 A125" xr:uid="{31BF8693-D747-40FE-A320-7EBE78C56D1D}"/>
  </dataValidations>
  <printOptions horizontalCentered="1"/>
  <pageMargins left="7.874015748031496E-2" right="7.874015748031496E-2" top="1.7716535433070868" bottom="1.3779527559055118" header="0.31496062992125984" footer="0.31496062992125984"/>
  <pageSetup paperSize="9" scale="83" orientation="portrait" r:id="rId1"/>
  <rowBreaks count="2" manualBreakCount="2">
    <brk id="53" max="8" man="1"/>
    <brk id="113" max="8" man="1"/>
  </rowBreaks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63D95C-94F6-43A0-92AA-BA67570467F1}">
  <sheetPr>
    <tabColor theme="3" tint="0.59999389629810485"/>
  </sheetPr>
  <dimension ref="A1:Q152"/>
  <sheetViews>
    <sheetView showGridLines="0" topLeftCell="A91" zoomScaleNormal="100" zoomScaleSheetLayoutView="100" workbookViewId="0">
      <selection activeCell="H111" sqref="H111:I112"/>
    </sheetView>
  </sheetViews>
  <sheetFormatPr defaultColWidth="9.140625" defaultRowHeight="15" customHeight="1" x14ac:dyDescent="0.25"/>
  <cols>
    <col min="1" max="1" width="3.140625" style="8" customWidth="1"/>
    <col min="2" max="2" width="16.5703125" style="7" customWidth="1"/>
    <col min="3" max="3" width="17.85546875" style="7" customWidth="1"/>
    <col min="4" max="4" width="11.85546875" style="7" customWidth="1"/>
    <col min="5" max="5" width="12.85546875" style="7" bestFit="1" customWidth="1"/>
    <col min="6" max="6" width="12.140625" style="7" bestFit="1" customWidth="1"/>
    <col min="7" max="7" width="14.42578125" style="7" bestFit="1" customWidth="1"/>
    <col min="8" max="8" width="10.28515625" style="7" customWidth="1"/>
    <col min="9" max="9" width="13.28515625" style="7" customWidth="1"/>
    <col min="10" max="10" width="1.42578125" style="6" customWidth="1"/>
    <col min="11" max="11" width="9.140625" style="6" customWidth="1"/>
    <col min="12" max="12" width="12.7109375" style="6" bestFit="1" customWidth="1"/>
    <col min="13" max="13" width="10" style="6" bestFit="1" customWidth="1"/>
    <col min="14" max="14" width="10.5703125" style="6" bestFit="1" customWidth="1"/>
    <col min="15" max="16" width="9.140625" style="6"/>
    <col min="17" max="17" width="10" style="6" bestFit="1" customWidth="1"/>
    <col min="18" max="16384" width="9.140625" style="6"/>
  </cols>
  <sheetData>
    <row r="1" spans="1:11" ht="15" customHeight="1" x14ac:dyDescent="0.25">
      <c r="A1" s="268" t="s">
        <v>29</v>
      </c>
      <c r="B1" s="268"/>
      <c r="C1" s="268"/>
      <c r="D1" s="268"/>
      <c r="E1" s="268"/>
      <c r="F1" s="268"/>
      <c r="G1" s="268"/>
      <c r="H1" s="268"/>
      <c r="I1" s="268"/>
      <c r="J1" s="16"/>
      <c r="K1" s="16"/>
    </row>
    <row r="2" spans="1:11" ht="15" customHeight="1" x14ac:dyDescent="0.25">
      <c r="A2" s="269"/>
      <c r="B2" s="269"/>
      <c r="C2" s="269"/>
      <c r="D2" s="269"/>
      <c r="E2" s="269"/>
      <c r="F2" s="269"/>
      <c r="G2" s="269"/>
      <c r="H2" s="269"/>
      <c r="I2" s="269"/>
      <c r="J2" s="16"/>
      <c r="K2" s="16"/>
    </row>
    <row r="3" spans="1:11" ht="15" customHeight="1" x14ac:dyDescent="0.25">
      <c r="A3" s="19"/>
      <c r="B3" s="20" t="s">
        <v>30</v>
      </c>
      <c r="C3" s="270"/>
      <c r="D3" s="270"/>
      <c r="E3" s="270"/>
      <c r="F3" s="270"/>
      <c r="G3" s="270"/>
      <c r="H3" s="270"/>
      <c r="I3" s="270"/>
      <c r="J3" s="16"/>
      <c r="K3" s="16"/>
    </row>
    <row r="4" spans="1:11" ht="15" customHeight="1" x14ac:dyDescent="0.25">
      <c r="A4" s="19"/>
      <c r="B4" s="21" t="s">
        <v>31</v>
      </c>
      <c r="C4" s="271"/>
      <c r="D4" s="271"/>
      <c r="E4" s="21"/>
      <c r="F4" s="21"/>
      <c r="G4" s="21"/>
      <c r="H4" s="21"/>
      <c r="I4" s="21"/>
      <c r="J4" s="16"/>
      <c r="K4" s="16"/>
    </row>
    <row r="5" spans="1:11" ht="15" customHeight="1" x14ac:dyDescent="0.25">
      <c r="A5" s="19"/>
      <c r="B5" s="20" t="s">
        <v>32</v>
      </c>
      <c r="C5" s="22"/>
      <c r="D5" s="21"/>
      <c r="E5" s="21"/>
      <c r="F5" s="21"/>
      <c r="G5" s="21"/>
      <c r="H5" s="21"/>
      <c r="I5" s="21"/>
      <c r="J5" s="16"/>
      <c r="K5" s="16"/>
    </row>
    <row r="6" spans="1:11" ht="4.5" customHeight="1" x14ac:dyDescent="0.25">
      <c r="A6" s="269"/>
      <c r="B6" s="269"/>
      <c r="C6" s="269"/>
      <c r="D6" s="269"/>
      <c r="E6" s="269"/>
      <c r="F6" s="269"/>
      <c r="G6" s="269"/>
      <c r="H6" s="269"/>
      <c r="I6" s="269"/>
      <c r="J6" s="16"/>
      <c r="K6" s="16"/>
    </row>
    <row r="7" spans="1:11" ht="15" customHeight="1" x14ac:dyDescent="0.25">
      <c r="A7" s="272" t="s">
        <v>33</v>
      </c>
      <c r="B7" s="272"/>
      <c r="C7" s="272"/>
      <c r="D7" s="272"/>
      <c r="E7" s="272"/>
      <c r="F7" s="272"/>
      <c r="G7" s="272"/>
      <c r="H7" s="272"/>
      <c r="I7" s="272"/>
      <c r="J7" s="16"/>
      <c r="K7" s="16"/>
    </row>
    <row r="8" spans="1:11" ht="15" customHeight="1" x14ac:dyDescent="0.25">
      <c r="A8" s="23" t="s">
        <v>34</v>
      </c>
      <c r="B8" s="256" t="s">
        <v>35</v>
      </c>
      <c r="C8" s="256"/>
      <c r="D8" s="256"/>
      <c r="E8" s="256"/>
      <c r="F8" s="256"/>
      <c r="G8" s="258"/>
      <c r="H8" s="259"/>
      <c r="I8" s="259"/>
      <c r="J8" s="16"/>
      <c r="K8" s="16"/>
    </row>
    <row r="9" spans="1:11" ht="15" customHeight="1" x14ac:dyDescent="0.25">
      <c r="A9" s="23" t="s">
        <v>36</v>
      </c>
      <c r="B9" s="256" t="s">
        <v>37</v>
      </c>
      <c r="C9" s="256"/>
      <c r="D9" s="256"/>
      <c r="E9" s="256"/>
      <c r="F9" s="256"/>
      <c r="G9" s="260" t="s">
        <v>38</v>
      </c>
      <c r="H9" s="261"/>
      <c r="I9" s="262"/>
      <c r="J9" s="16"/>
      <c r="K9" s="16"/>
    </row>
    <row r="10" spans="1:11" ht="15" customHeight="1" x14ac:dyDescent="0.25">
      <c r="A10" s="24" t="s">
        <v>39</v>
      </c>
      <c r="B10" s="263" t="s">
        <v>40</v>
      </c>
      <c r="C10" s="264"/>
      <c r="D10" s="264"/>
      <c r="E10" s="264"/>
      <c r="F10" s="264"/>
      <c r="G10" s="259"/>
      <c r="H10" s="259"/>
      <c r="I10" s="259"/>
      <c r="J10" s="16"/>
      <c r="K10" s="16"/>
    </row>
    <row r="11" spans="1:11" ht="15" customHeight="1" x14ac:dyDescent="0.25">
      <c r="A11" s="23" t="s">
        <v>41</v>
      </c>
      <c r="B11" s="25" t="s">
        <v>42</v>
      </c>
      <c r="C11" s="26"/>
      <c r="D11" s="26"/>
      <c r="E11" s="26"/>
      <c r="F11" s="26"/>
      <c r="G11" s="259">
        <v>30</v>
      </c>
      <c r="H11" s="259"/>
      <c r="I11" s="259"/>
      <c r="J11" s="16"/>
      <c r="K11" s="16"/>
    </row>
    <row r="12" spans="1:11" ht="15" customHeight="1" x14ac:dyDescent="0.25">
      <c r="A12" s="272" t="s">
        <v>43</v>
      </c>
      <c r="B12" s="272"/>
      <c r="C12" s="272"/>
      <c r="D12" s="272"/>
      <c r="E12" s="272"/>
      <c r="F12" s="272"/>
      <c r="G12" s="272"/>
      <c r="H12" s="272"/>
      <c r="I12" s="272"/>
      <c r="J12" s="16"/>
      <c r="K12" s="16"/>
    </row>
    <row r="13" spans="1:11" ht="15" customHeight="1" x14ac:dyDescent="0.25">
      <c r="A13" s="23">
        <v>1</v>
      </c>
      <c r="B13" s="256" t="s">
        <v>44</v>
      </c>
      <c r="C13" s="256"/>
      <c r="D13" s="256"/>
      <c r="E13" s="256"/>
      <c r="F13" s="256"/>
      <c r="G13" s="256"/>
      <c r="H13" s="259" t="s">
        <v>6</v>
      </c>
      <c r="I13" s="259"/>
      <c r="J13" s="16"/>
      <c r="K13" s="16"/>
    </row>
    <row r="14" spans="1:11" ht="15" customHeight="1" x14ac:dyDescent="0.25">
      <c r="A14" s="23">
        <v>2</v>
      </c>
      <c r="B14" s="256" t="s">
        <v>45</v>
      </c>
      <c r="C14" s="256"/>
      <c r="D14" s="256"/>
      <c r="E14" s="256"/>
      <c r="F14" s="256"/>
      <c r="G14" s="256"/>
      <c r="H14" s="257">
        <v>1</v>
      </c>
      <c r="I14" s="257"/>
      <c r="J14" s="16"/>
      <c r="K14" s="16"/>
    </row>
    <row r="15" spans="1:11" ht="15" customHeight="1" x14ac:dyDescent="0.25">
      <c r="A15" s="23">
        <v>3</v>
      </c>
      <c r="B15" s="25" t="s">
        <v>46</v>
      </c>
      <c r="C15" s="277" t="s">
        <v>13</v>
      </c>
      <c r="D15" s="277"/>
      <c r="E15" s="277"/>
      <c r="F15" s="277"/>
      <c r="G15" s="277"/>
      <c r="H15" s="277"/>
      <c r="I15" s="277"/>
      <c r="J15" s="16"/>
      <c r="K15" s="16"/>
    </row>
    <row r="16" spans="1:11" ht="15" customHeight="1" x14ac:dyDescent="0.25">
      <c r="A16" s="269"/>
      <c r="B16" s="269"/>
      <c r="C16" s="269"/>
      <c r="D16" s="269"/>
      <c r="E16" s="269"/>
      <c r="F16" s="269"/>
      <c r="G16" s="269"/>
      <c r="H16" s="269"/>
      <c r="I16" s="269"/>
      <c r="J16" s="16"/>
      <c r="K16" s="16"/>
    </row>
    <row r="17" spans="1:14" ht="15" customHeight="1" x14ac:dyDescent="0.25">
      <c r="A17" s="272" t="s">
        <v>47</v>
      </c>
      <c r="B17" s="272"/>
      <c r="C17" s="272"/>
      <c r="D17" s="272"/>
      <c r="E17" s="272"/>
      <c r="F17" s="272"/>
      <c r="G17" s="272"/>
      <c r="H17" s="272"/>
      <c r="I17" s="272"/>
      <c r="J17" s="16"/>
      <c r="K17" s="16"/>
    </row>
    <row r="18" spans="1:14" ht="15" customHeight="1" x14ac:dyDescent="0.25">
      <c r="A18" s="278" t="s">
        <v>48</v>
      </c>
      <c r="B18" s="278"/>
      <c r="C18" s="278"/>
      <c r="D18" s="278"/>
      <c r="E18" s="278"/>
      <c r="F18" s="278"/>
      <c r="G18" s="278"/>
      <c r="H18" s="278"/>
      <c r="I18" s="278"/>
      <c r="J18" s="16"/>
      <c r="K18" s="16"/>
    </row>
    <row r="19" spans="1:14" x14ac:dyDescent="0.25">
      <c r="A19" s="27">
        <v>1</v>
      </c>
      <c r="B19" s="265" t="s">
        <v>49</v>
      </c>
      <c r="C19" s="265"/>
      <c r="D19" s="265"/>
      <c r="E19" s="265"/>
      <c r="F19" s="265"/>
      <c r="G19" s="265"/>
      <c r="H19" s="275"/>
      <c r="I19" s="276"/>
      <c r="J19" s="16"/>
      <c r="K19" s="16"/>
    </row>
    <row r="20" spans="1:14" ht="15" customHeight="1" x14ac:dyDescent="0.25">
      <c r="A20" s="27">
        <v>2</v>
      </c>
      <c r="B20" s="265" t="s">
        <v>50</v>
      </c>
      <c r="C20" s="265"/>
      <c r="D20" s="265"/>
      <c r="E20" s="265"/>
      <c r="F20" s="265"/>
      <c r="G20" s="265"/>
      <c r="H20" s="266"/>
      <c r="I20" s="267"/>
      <c r="J20" s="16"/>
      <c r="K20" s="16"/>
    </row>
    <row r="21" spans="1:14" ht="15" customHeight="1" x14ac:dyDescent="0.25">
      <c r="A21" s="27">
        <v>3</v>
      </c>
      <c r="B21" s="265" t="s">
        <v>51</v>
      </c>
      <c r="C21" s="265"/>
      <c r="D21" s="265"/>
      <c r="E21" s="265"/>
      <c r="F21" s="265"/>
      <c r="G21" s="265"/>
      <c r="H21" s="273">
        <v>2485.9</v>
      </c>
      <c r="I21" s="274"/>
      <c r="J21" s="16"/>
      <c r="K21" s="16"/>
    </row>
    <row r="22" spans="1:14" x14ac:dyDescent="0.25">
      <c r="A22" s="27">
        <v>4</v>
      </c>
      <c r="B22" s="265" t="s">
        <v>52</v>
      </c>
      <c r="C22" s="265"/>
      <c r="D22" s="265"/>
      <c r="E22" s="265"/>
      <c r="F22" s="265"/>
      <c r="G22" s="265"/>
      <c r="H22" s="275"/>
      <c r="I22" s="276"/>
      <c r="J22" s="16"/>
      <c r="K22" s="16"/>
    </row>
    <row r="23" spans="1:14" ht="15" customHeight="1" x14ac:dyDescent="0.25">
      <c r="A23" s="27">
        <v>5</v>
      </c>
      <c r="B23" s="265" t="s">
        <v>53</v>
      </c>
      <c r="C23" s="265"/>
      <c r="D23" s="265"/>
      <c r="E23" s="265"/>
      <c r="F23" s="265"/>
      <c r="G23" s="265"/>
      <c r="H23" s="281" t="s">
        <v>224</v>
      </c>
      <c r="I23" s="282"/>
      <c r="J23" s="16"/>
      <c r="K23" s="16"/>
    </row>
    <row r="24" spans="1:14" ht="15" customHeight="1" x14ac:dyDescent="0.25">
      <c r="A24" s="283"/>
      <c r="B24" s="283"/>
      <c r="C24" s="283"/>
      <c r="D24" s="283"/>
      <c r="E24" s="283"/>
      <c r="F24" s="283"/>
      <c r="G24" s="283"/>
      <c r="H24" s="283"/>
      <c r="I24" s="283"/>
      <c r="J24" s="16"/>
      <c r="K24" s="16"/>
    </row>
    <row r="25" spans="1:14" ht="15" customHeight="1" x14ac:dyDescent="0.25">
      <c r="A25" s="284" t="s">
        <v>54</v>
      </c>
      <c r="B25" s="285"/>
      <c r="C25" s="285"/>
      <c r="D25" s="285"/>
      <c r="E25" s="285"/>
      <c r="F25" s="285"/>
      <c r="G25" s="285"/>
      <c r="H25" s="285"/>
      <c r="I25" s="286"/>
      <c r="J25" s="16"/>
      <c r="K25" s="16"/>
      <c r="M25" s="50"/>
    </row>
    <row r="26" spans="1:14" ht="15" customHeight="1" x14ac:dyDescent="0.25">
      <c r="A26" s="44">
        <v>1</v>
      </c>
      <c r="B26" s="287" t="s">
        <v>55</v>
      </c>
      <c r="C26" s="287"/>
      <c r="D26" s="287"/>
      <c r="E26" s="287"/>
      <c r="F26" s="287"/>
      <c r="G26" s="287"/>
      <c r="H26" s="375" t="s">
        <v>56</v>
      </c>
      <c r="I26" s="375"/>
      <c r="J26" s="16"/>
      <c r="K26" s="16"/>
      <c r="M26" s="50"/>
    </row>
    <row r="27" spans="1:14" ht="15" customHeight="1" x14ac:dyDescent="0.25">
      <c r="A27" s="27" t="s">
        <v>34</v>
      </c>
      <c r="B27" s="256" t="s">
        <v>57</v>
      </c>
      <c r="C27" s="256"/>
      <c r="D27" s="256"/>
      <c r="E27" s="256"/>
      <c r="F27" s="256"/>
      <c r="G27" s="256"/>
      <c r="H27" s="374">
        <f>H21</f>
        <v>2485.9</v>
      </c>
      <c r="I27" s="374"/>
      <c r="J27" s="16"/>
      <c r="K27" s="16"/>
    </row>
    <row r="28" spans="1:14" ht="15" customHeight="1" x14ac:dyDescent="0.25">
      <c r="A28" s="28" t="s">
        <v>36</v>
      </c>
      <c r="B28" s="29" t="s">
        <v>58</v>
      </c>
      <c r="C28" s="30"/>
      <c r="D28" s="31" t="s">
        <v>59</v>
      </c>
      <c r="E28" s="31" t="s">
        <v>62</v>
      </c>
      <c r="F28" s="30"/>
      <c r="G28" s="32"/>
      <c r="H28" s="255">
        <f>IF(E28="N",0,H27*0.3)</f>
        <v>0</v>
      </c>
      <c r="I28" s="255"/>
      <c r="J28" s="16"/>
      <c r="K28" s="16"/>
    </row>
    <row r="29" spans="1:14" ht="15" customHeight="1" x14ac:dyDescent="0.25">
      <c r="A29" s="28" t="s">
        <v>39</v>
      </c>
      <c r="B29" s="29" t="s">
        <v>61</v>
      </c>
      <c r="C29" s="30"/>
      <c r="D29" s="31" t="s">
        <v>59</v>
      </c>
      <c r="E29" s="31" t="s">
        <v>62</v>
      </c>
      <c r="F29" s="279"/>
      <c r="G29" s="280"/>
      <c r="H29" s="295"/>
      <c r="I29" s="255"/>
      <c r="J29" s="16"/>
      <c r="K29" s="16"/>
      <c r="N29" s="57"/>
    </row>
    <row r="30" spans="1:14" ht="15" customHeight="1" x14ac:dyDescent="0.25">
      <c r="A30" s="27" t="s">
        <v>41</v>
      </c>
      <c r="B30" s="289" t="s">
        <v>63</v>
      </c>
      <c r="C30" s="290"/>
      <c r="D30" s="290"/>
      <c r="E30" s="290"/>
      <c r="F30" s="290"/>
      <c r="G30" s="291"/>
      <c r="H30" s="255"/>
      <c r="I30" s="255"/>
      <c r="J30" s="16"/>
      <c r="K30" s="16"/>
    </row>
    <row r="31" spans="1:14" ht="15" customHeight="1" x14ac:dyDescent="0.25">
      <c r="A31" s="27" t="s">
        <v>64</v>
      </c>
      <c r="B31" s="289" t="s">
        <v>65</v>
      </c>
      <c r="C31" s="290"/>
      <c r="D31" s="290"/>
      <c r="E31" s="290"/>
      <c r="F31" s="290"/>
      <c r="G31" s="291"/>
      <c r="H31" s="255"/>
      <c r="I31" s="255"/>
      <c r="J31" s="16"/>
      <c r="K31" s="16"/>
    </row>
    <row r="32" spans="1:14" ht="15" customHeight="1" x14ac:dyDescent="0.25">
      <c r="A32" s="23" t="s">
        <v>66</v>
      </c>
      <c r="B32" s="288" t="s">
        <v>67</v>
      </c>
      <c r="C32" s="288"/>
      <c r="D32" s="288"/>
      <c r="E32" s="288"/>
      <c r="F32" s="288"/>
      <c r="G32" s="288"/>
      <c r="H32" s="372"/>
      <c r="I32" s="372"/>
      <c r="J32" s="16"/>
      <c r="K32" s="16"/>
    </row>
    <row r="33" spans="1:17" ht="15" customHeight="1" x14ac:dyDescent="0.25">
      <c r="A33" s="27" t="s">
        <v>68</v>
      </c>
      <c r="B33" s="265" t="s">
        <v>69</v>
      </c>
      <c r="C33" s="265"/>
      <c r="D33" s="265"/>
      <c r="E33" s="265"/>
      <c r="F33" s="265"/>
      <c r="G33" s="265"/>
      <c r="H33" s="373"/>
      <c r="I33" s="373"/>
      <c r="J33" s="16"/>
      <c r="K33" s="16"/>
    </row>
    <row r="34" spans="1:17" ht="15" customHeight="1" x14ac:dyDescent="0.25">
      <c r="A34" s="278" t="s">
        <v>70</v>
      </c>
      <c r="B34" s="278"/>
      <c r="C34" s="278"/>
      <c r="D34" s="278"/>
      <c r="E34" s="278"/>
      <c r="F34" s="278"/>
      <c r="G34" s="278"/>
      <c r="H34" s="327">
        <f>SUM(H27:I33)</f>
        <v>2485.9</v>
      </c>
      <c r="I34" s="327"/>
      <c r="J34" s="16"/>
      <c r="K34" s="16"/>
    </row>
    <row r="35" spans="1:17" ht="15" customHeight="1" x14ac:dyDescent="0.25">
      <c r="A35" s="283"/>
      <c r="B35" s="283"/>
      <c r="C35" s="283"/>
      <c r="D35" s="283"/>
      <c r="E35" s="283"/>
      <c r="F35" s="283"/>
      <c r="G35" s="283"/>
      <c r="H35" s="283"/>
      <c r="I35" s="283"/>
      <c r="J35" s="16"/>
      <c r="K35" s="16"/>
      <c r="L35" s="55"/>
      <c r="N35" s="55"/>
    </row>
    <row r="36" spans="1:17" ht="15" customHeight="1" x14ac:dyDescent="0.25">
      <c r="A36" s="284" t="s">
        <v>71</v>
      </c>
      <c r="B36" s="285"/>
      <c r="C36" s="285"/>
      <c r="D36" s="285"/>
      <c r="E36" s="285"/>
      <c r="F36" s="285"/>
      <c r="G36" s="285"/>
      <c r="H36" s="285"/>
      <c r="I36" s="286"/>
      <c r="J36" s="16"/>
      <c r="K36" s="16"/>
      <c r="Q36" s="55"/>
    </row>
    <row r="37" spans="1:17" ht="15" customHeight="1" x14ac:dyDescent="0.25">
      <c r="A37" s="287" t="s">
        <v>72</v>
      </c>
      <c r="B37" s="287"/>
      <c r="C37" s="287"/>
      <c r="D37" s="287"/>
      <c r="E37" s="287"/>
      <c r="F37" s="287"/>
      <c r="G37" s="287"/>
      <c r="H37" s="287"/>
      <c r="I37" s="287"/>
      <c r="J37" s="16"/>
      <c r="K37" s="16"/>
      <c r="L37" s="61"/>
    </row>
    <row r="38" spans="1:17" ht="15" customHeight="1" x14ac:dyDescent="0.25">
      <c r="A38" s="44" t="s">
        <v>73</v>
      </c>
      <c r="B38" s="302" t="s">
        <v>74</v>
      </c>
      <c r="C38" s="303"/>
      <c r="D38" s="303"/>
      <c r="E38" s="303"/>
      <c r="F38" s="303"/>
      <c r="G38" s="304"/>
      <c r="H38" s="44" t="s">
        <v>75</v>
      </c>
      <c r="I38" s="47" t="s">
        <v>56</v>
      </c>
      <c r="J38" s="16"/>
      <c r="K38" s="16"/>
      <c r="N38" s="59"/>
    </row>
    <row r="39" spans="1:17" ht="15" customHeight="1" x14ac:dyDescent="0.25">
      <c r="A39" s="27" t="s">
        <v>34</v>
      </c>
      <c r="B39" s="305" t="s">
        <v>76</v>
      </c>
      <c r="C39" s="306"/>
      <c r="D39" s="306"/>
      <c r="E39" s="306"/>
      <c r="F39" s="306"/>
      <c r="G39" s="307"/>
      <c r="H39" s="64">
        <v>8.3299999999999999E-2</v>
      </c>
      <c r="I39" s="34">
        <f>H34*H39</f>
        <v>207.07547</v>
      </c>
      <c r="J39" s="16"/>
      <c r="K39" s="17"/>
      <c r="L39" s="60"/>
      <c r="M39" s="60"/>
      <c r="N39" s="59"/>
      <c r="O39" s="14"/>
    </row>
    <row r="40" spans="1:17" ht="15" customHeight="1" x14ac:dyDescent="0.25">
      <c r="A40" s="27" t="s">
        <v>36</v>
      </c>
      <c r="B40" s="305" t="s">
        <v>77</v>
      </c>
      <c r="C40" s="306"/>
      <c r="D40" s="306"/>
      <c r="E40" s="306"/>
      <c r="F40" s="306"/>
      <c r="G40" s="307"/>
      <c r="H40" s="64">
        <f>0.0833333333333333+0.0277777777777778</f>
        <v>0.1111111111111111</v>
      </c>
      <c r="I40" s="34">
        <f>H34*H40</f>
        <v>276.21111111111111</v>
      </c>
      <c r="J40" s="16"/>
      <c r="K40" s="17"/>
      <c r="L40" s="60"/>
      <c r="M40" s="60"/>
      <c r="N40" s="59"/>
      <c r="O40" s="14"/>
    </row>
    <row r="41" spans="1:17" ht="15" customHeight="1" x14ac:dyDescent="0.25">
      <c r="A41" s="63" t="s">
        <v>78</v>
      </c>
      <c r="B41" s="62"/>
      <c r="C41" s="62"/>
      <c r="D41" s="62"/>
      <c r="E41" s="62"/>
      <c r="F41" s="62"/>
      <c r="G41" s="62"/>
      <c r="H41" s="69">
        <f>SUM(H39:H40)</f>
        <v>0.19441111111111109</v>
      </c>
      <c r="I41" s="68">
        <f>SUM(I39:I40)</f>
        <v>483.2865811111111</v>
      </c>
      <c r="J41" s="16"/>
      <c r="K41" s="16"/>
      <c r="L41" s="55"/>
      <c r="N41" s="55"/>
    </row>
    <row r="42" spans="1:17" ht="15" customHeight="1" x14ac:dyDescent="0.25">
      <c r="A42" s="308" t="s">
        <v>79</v>
      </c>
      <c r="B42" s="308"/>
      <c r="C42" s="308"/>
      <c r="D42" s="308"/>
      <c r="E42" s="308"/>
      <c r="F42" s="308"/>
      <c r="G42" s="308"/>
      <c r="H42" s="308"/>
      <c r="I42" s="308"/>
      <c r="J42" s="16"/>
      <c r="K42" s="16"/>
      <c r="L42" s="55"/>
    </row>
    <row r="43" spans="1:17" ht="15" customHeight="1" x14ac:dyDescent="0.25">
      <c r="A43" s="287" t="s">
        <v>80</v>
      </c>
      <c r="B43" s="287"/>
      <c r="C43" s="287"/>
      <c r="D43" s="287"/>
      <c r="E43" s="287"/>
      <c r="F43" s="287"/>
      <c r="G43" s="287"/>
      <c r="H43" s="287"/>
      <c r="I43" s="287"/>
      <c r="J43" s="16"/>
      <c r="K43" s="16"/>
    </row>
    <row r="44" spans="1:17" ht="15" customHeight="1" x14ac:dyDescent="0.25">
      <c r="A44" s="44" t="s">
        <v>81</v>
      </c>
      <c r="B44" s="287" t="s">
        <v>82</v>
      </c>
      <c r="C44" s="287"/>
      <c r="D44" s="287"/>
      <c r="E44" s="287"/>
      <c r="F44" s="287"/>
      <c r="G44" s="287"/>
      <c r="H44" s="44" t="s">
        <v>75</v>
      </c>
      <c r="I44" s="47" t="s">
        <v>56</v>
      </c>
      <c r="J44" s="16"/>
      <c r="K44" s="16"/>
      <c r="N44" s="55"/>
    </row>
    <row r="45" spans="1:17" ht="15" customHeight="1" x14ac:dyDescent="0.25">
      <c r="A45" s="27" t="s">
        <v>34</v>
      </c>
      <c r="B45" s="265" t="s">
        <v>83</v>
      </c>
      <c r="C45" s="265"/>
      <c r="D45" s="265"/>
      <c r="E45" s="265"/>
      <c r="F45" s="265"/>
      <c r="G45" s="265"/>
      <c r="H45" s="35">
        <v>0.2</v>
      </c>
      <c r="I45" s="36">
        <f>($H$34+$I$41)*H45</f>
        <v>593.83731622222228</v>
      </c>
      <c r="J45" s="16"/>
      <c r="K45" s="16"/>
      <c r="P45" s="57"/>
    </row>
    <row r="46" spans="1:17" ht="15" customHeight="1" x14ac:dyDescent="0.25">
      <c r="A46" s="27" t="s">
        <v>36</v>
      </c>
      <c r="B46" s="265" t="s">
        <v>84</v>
      </c>
      <c r="C46" s="265"/>
      <c r="D46" s="265"/>
      <c r="E46" s="265"/>
      <c r="F46" s="265"/>
      <c r="G46" s="265"/>
      <c r="H46" s="35">
        <v>2.5000000000000001E-2</v>
      </c>
      <c r="I46" s="36">
        <f t="shared" ref="I46:I52" si="0">($H$34+$I$41)*H46</f>
        <v>74.229664527777786</v>
      </c>
      <c r="J46" s="16"/>
      <c r="K46" s="16"/>
      <c r="O46" s="55"/>
    </row>
    <row r="47" spans="1:17" ht="15" customHeight="1" x14ac:dyDescent="0.25">
      <c r="A47" s="37" t="s">
        <v>39</v>
      </c>
      <c r="B47" s="265" t="s">
        <v>85</v>
      </c>
      <c r="C47" s="265"/>
      <c r="D47" s="265"/>
      <c r="E47" s="265"/>
      <c r="F47" s="265"/>
      <c r="G47" s="265"/>
      <c r="H47" s="205">
        <v>0.03</v>
      </c>
      <c r="I47" s="36">
        <f t="shared" si="0"/>
        <v>89.075597433333328</v>
      </c>
      <c r="J47" s="16"/>
      <c r="K47" s="16"/>
      <c r="L47" s="55"/>
    </row>
    <row r="48" spans="1:17" ht="15" customHeight="1" x14ac:dyDescent="0.25">
      <c r="A48" s="37" t="s">
        <v>41</v>
      </c>
      <c r="B48" s="265" t="s">
        <v>86</v>
      </c>
      <c r="C48" s="265"/>
      <c r="D48" s="265"/>
      <c r="E48" s="265"/>
      <c r="F48" s="265"/>
      <c r="G48" s="265"/>
      <c r="H48" s="35">
        <v>1.4999999999999999E-2</v>
      </c>
      <c r="I48" s="36">
        <f>($H$34+$I$41)*H48</f>
        <v>44.537798716666664</v>
      </c>
      <c r="J48" s="16"/>
      <c r="K48" s="16"/>
      <c r="L48" s="55"/>
    </row>
    <row r="49" spans="1:15" ht="15" customHeight="1" x14ac:dyDescent="0.25">
      <c r="A49" s="27" t="s">
        <v>64</v>
      </c>
      <c r="B49" s="265" t="s">
        <v>87</v>
      </c>
      <c r="C49" s="265"/>
      <c r="D49" s="265"/>
      <c r="E49" s="265"/>
      <c r="F49" s="265"/>
      <c r="G49" s="265"/>
      <c r="H49" s="53">
        <v>0.01</v>
      </c>
      <c r="I49" s="36">
        <f t="shared" si="0"/>
        <v>29.691865811111111</v>
      </c>
      <c r="J49" s="16"/>
      <c r="K49" s="16"/>
    </row>
    <row r="50" spans="1:15" ht="15" customHeight="1" x14ac:dyDescent="0.25">
      <c r="A50" s="27" t="s">
        <v>66</v>
      </c>
      <c r="B50" s="265" t="s">
        <v>88</v>
      </c>
      <c r="C50" s="265"/>
      <c r="D50" s="265"/>
      <c r="E50" s="265"/>
      <c r="F50" s="265"/>
      <c r="G50" s="265"/>
      <c r="H50" s="35">
        <v>6.0000000000000001E-3</v>
      </c>
      <c r="I50" s="36">
        <f t="shared" si="0"/>
        <v>17.815119486666667</v>
      </c>
      <c r="J50" s="16"/>
      <c r="K50" s="16"/>
    </row>
    <row r="51" spans="1:15" ht="15" customHeight="1" x14ac:dyDescent="0.25">
      <c r="A51" s="27" t="s">
        <v>68</v>
      </c>
      <c r="B51" s="265" t="s">
        <v>89</v>
      </c>
      <c r="C51" s="265"/>
      <c r="D51" s="265"/>
      <c r="E51" s="265"/>
      <c r="F51" s="265"/>
      <c r="G51" s="265"/>
      <c r="H51" s="35">
        <v>2E-3</v>
      </c>
      <c r="I51" s="36">
        <f t="shared" si="0"/>
        <v>5.9383731622222227</v>
      </c>
      <c r="J51" s="16"/>
      <c r="K51" s="16"/>
    </row>
    <row r="52" spans="1:15" ht="15" customHeight="1" x14ac:dyDescent="0.25">
      <c r="A52" s="27" t="s">
        <v>90</v>
      </c>
      <c r="B52" s="265" t="s">
        <v>91</v>
      </c>
      <c r="C52" s="265"/>
      <c r="D52" s="265"/>
      <c r="E52" s="265"/>
      <c r="F52" s="265"/>
      <c r="G52" s="265"/>
      <c r="H52" s="53">
        <v>0.08</v>
      </c>
      <c r="I52" s="36">
        <f t="shared" si="0"/>
        <v>237.53492648888889</v>
      </c>
      <c r="J52" s="16"/>
      <c r="K52" s="16"/>
    </row>
    <row r="53" spans="1:15" ht="15" customHeight="1" x14ac:dyDescent="0.25">
      <c r="A53" s="278" t="s">
        <v>28</v>
      </c>
      <c r="B53" s="278"/>
      <c r="C53" s="278"/>
      <c r="D53" s="278"/>
      <c r="E53" s="278"/>
      <c r="F53" s="278"/>
      <c r="G53" s="278"/>
      <c r="H53" s="49">
        <f>SUM(H45:H52)</f>
        <v>0.36800000000000005</v>
      </c>
      <c r="I53" s="48">
        <f>SUM(I45:I52)</f>
        <v>1092.6606618488888</v>
      </c>
      <c r="J53" s="16"/>
      <c r="K53" s="16"/>
    </row>
    <row r="54" spans="1:15" ht="15" customHeight="1" x14ac:dyDescent="0.25">
      <c r="A54" s="308"/>
      <c r="B54" s="308"/>
      <c r="C54" s="308"/>
      <c r="D54" s="308"/>
      <c r="E54" s="308"/>
      <c r="F54" s="308"/>
      <c r="G54" s="308"/>
      <c r="H54" s="308"/>
      <c r="I54" s="308"/>
      <c r="J54" s="16"/>
      <c r="K54" s="16"/>
    </row>
    <row r="55" spans="1:15" ht="15" customHeight="1" x14ac:dyDescent="0.25">
      <c r="A55" s="311" t="s">
        <v>92</v>
      </c>
      <c r="B55" s="312"/>
      <c r="C55" s="312"/>
      <c r="D55" s="312"/>
      <c r="E55" s="312"/>
      <c r="F55" s="312"/>
      <c r="G55" s="312"/>
      <c r="H55" s="312"/>
      <c r="I55" s="313"/>
      <c r="J55" s="16"/>
      <c r="K55" s="16"/>
    </row>
    <row r="56" spans="1:15" ht="15" customHeight="1" x14ac:dyDescent="0.25">
      <c r="A56" s="44" t="s">
        <v>93</v>
      </c>
      <c r="B56" s="287" t="s">
        <v>94</v>
      </c>
      <c r="C56" s="287"/>
      <c r="D56" s="287"/>
      <c r="E56" s="287"/>
      <c r="F56" s="287"/>
      <c r="G56" s="287"/>
      <c r="H56" s="278" t="s">
        <v>56</v>
      </c>
      <c r="I56" s="278"/>
      <c r="J56" s="16"/>
      <c r="K56" s="16"/>
    </row>
    <row r="57" spans="1:15" ht="15" customHeight="1" x14ac:dyDescent="0.25">
      <c r="A57" s="314" t="s">
        <v>34</v>
      </c>
      <c r="B57" s="314" t="s">
        <v>95</v>
      </c>
      <c r="C57" s="27" t="s">
        <v>96</v>
      </c>
      <c r="D57" s="27" t="s">
        <v>97</v>
      </c>
      <c r="E57" s="27" t="s">
        <v>98</v>
      </c>
      <c r="F57" s="27" t="s">
        <v>99</v>
      </c>
      <c r="G57" s="27" t="s">
        <v>100</v>
      </c>
      <c r="H57" s="316">
        <f>D58*E58*F58</f>
        <v>189.2</v>
      </c>
      <c r="I57" s="317"/>
      <c r="J57" s="16"/>
      <c r="K57" s="16"/>
    </row>
    <row r="58" spans="1:15" ht="15" customHeight="1" x14ac:dyDescent="0.25">
      <c r="A58" s="315"/>
      <c r="B58" s="315"/>
      <c r="C58" s="27" t="s">
        <v>60</v>
      </c>
      <c r="D58" s="33">
        <v>4.3</v>
      </c>
      <c r="E58" s="27">
        <v>2</v>
      </c>
      <c r="F58" s="27">
        <v>22</v>
      </c>
      <c r="G58" s="33">
        <f>H27*0.06</f>
        <v>149.154</v>
      </c>
      <c r="H58" s="318">
        <f>IF(C58="N",0,IF(D58*E58*F58-(H27*6%)&lt;0,0,D58*E58*F58-(H27*6%)))</f>
        <v>40.045999999999992</v>
      </c>
      <c r="I58" s="319"/>
      <c r="J58" s="16"/>
      <c r="K58" s="16"/>
    </row>
    <row r="59" spans="1:15" ht="15" customHeight="1" x14ac:dyDescent="0.25">
      <c r="A59" s="314" t="s">
        <v>36</v>
      </c>
      <c r="B59" s="328" t="s">
        <v>101</v>
      </c>
      <c r="C59" s="329"/>
      <c r="D59" s="27" t="s">
        <v>96</v>
      </c>
      <c r="E59" s="27" t="s">
        <v>97</v>
      </c>
      <c r="F59" s="27" t="s">
        <v>99</v>
      </c>
      <c r="G59" s="27" t="s">
        <v>100</v>
      </c>
      <c r="H59" s="332">
        <f>IF(D60="N",0,(E60*F60)-G60)</f>
        <v>465.3</v>
      </c>
      <c r="I59" s="333"/>
      <c r="J59" s="16"/>
      <c r="K59" s="16"/>
      <c r="O59" s="55"/>
    </row>
    <row r="60" spans="1:15" ht="15" customHeight="1" x14ac:dyDescent="0.25">
      <c r="A60" s="315"/>
      <c r="B60" s="330"/>
      <c r="C60" s="331"/>
      <c r="D60" s="27" t="s">
        <v>60</v>
      </c>
      <c r="E60" s="206">
        <v>23.5</v>
      </c>
      <c r="F60" s="27">
        <v>22</v>
      </c>
      <c r="G60" s="33">
        <f>E60*F60*0.1</f>
        <v>51.7</v>
      </c>
      <c r="H60" s="334"/>
      <c r="I60" s="335"/>
      <c r="J60" s="16"/>
      <c r="K60" s="16"/>
      <c r="O60" s="55"/>
    </row>
    <row r="61" spans="1:15" ht="15" customHeight="1" x14ac:dyDescent="0.25">
      <c r="A61" s="54" t="s">
        <v>39</v>
      </c>
      <c r="B61" s="367" t="s">
        <v>102</v>
      </c>
      <c r="C61" s="368"/>
      <c r="D61" s="368"/>
      <c r="E61" s="368"/>
      <c r="F61" s="368"/>
      <c r="G61" s="369"/>
      <c r="H61" s="323">
        <v>0</v>
      </c>
      <c r="I61" s="324"/>
      <c r="J61" s="16"/>
      <c r="K61" s="16"/>
      <c r="O61" s="55"/>
    </row>
    <row r="62" spans="1:15" ht="15" customHeight="1" x14ac:dyDescent="0.25">
      <c r="A62" s="54" t="s">
        <v>41</v>
      </c>
      <c r="B62" s="367" t="s">
        <v>103</v>
      </c>
      <c r="C62" s="368"/>
      <c r="D62" s="368"/>
      <c r="E62" s="368"/>
      <c r="F62" s="368"/>
      <c r="G62" s="369"/>
      <c r="H62" s="323">
        <v>0</v>
      </c>
      <c r="I62" s="324"/>
      <c r="J62" s="16"/>
      <c r="K62" s="16"/>
      <c r="O62" s="55"/>
    </row>
    <row r="63" spans="1:15" ht="15" customHeight="1" x14ac:dyDescent="0.25">
      <c r="A63" s="54" t="s">
        <v>64</v>
      </c>
      <c r="B63" s="97" t="s">
        <v>104</v>
      </c>
      <c r="C63" s="98"/>
      <c r="D63" s="98"/>
      <c r="E63" s="98"/>
      <c r="F63" s="98"/>
      <c r="G63" s="99"/>
      <c r="H63" s="325">
        <v>20.149999999999999</v>
      </c>
      <c r="I63" s="326"/>
      <c r="J63" s="16"/>
      <c r="K63" s="16"/>
      <c r="O63" s="55"/>
    </row>
    <row r="64" spans="1:15" ht="15" customHeight="1" x14ac:dyDescent="0.25">
      <c r="A64" s="278" t="s">
        <v>78</v>
      </c>
      <c r="B64" s="278"/>
      <c r="C64" s="278"/>
      <c r="D64" s="278"/>
      <c r="E64" s="278"/>
      <c r="F64" s="278"/>
      <c r="G64" s="278"/>
      <c r="H64" s="327">
        <f>SUM(H58:I63)</f>
        <v>525.49599999999998</v>
      </c>
      <c r="I64" s="327"/>
      <c r="J64" s="16"/>
      <c r="K64" s="16"/>
    </row>
    <row r="65" spans="1:15" ht="15" customHeight="1" x14ac:dyDescent="0.25">
      <c r="A65" s="269"/>
      <c r="B65" s="269"/>
      <c r="C65" s="269"/>
      <c r="D65" s="269"/>
      <c r="E65" s="269"/>
      <c r="F65" s="269"/>
      <c r="G65" s="269"/>
      <c r="H65" s="269"/>
      <c r="I65" s="269"/>
      <c r="J65" s="16"/>
      <c r="K65" s="16"/>
    </row>
    <row r="66" spans="1:15" ht="15" customHeight="1" x14ac:dyDescent="0.25">
      <c r="A66" s="336" t="s">
        <v>105</v>
      </c>
      <c r="B66" s="336"/>
      <c r="C66" s="336"/>
      <c r="D66" s="336"/>
      <c r="E66" s="336"/>
      <c r="F66" s="336"/>
      <c r="G66" s="336"/>
      <c r="H66" s="336"/>
      <c r="I66" s="336"/>
      <c r="J66" s="16"/>
      <c r="K66" s="16"/>
      <c r="N66" s="56"/>
    </row>
    <row r="67" spans="1:15" ht="15" customHeight="1" x14ac:dyDescent="0.25">
      <c r="A67" s="337"/>
      <c r="B67" s="337"/>
      <c r="C67" s="337"/>
      <c r="D67" s="337"/>
      <c r="E67" s="337"/>
      <c r="F67" s="337"/>
      <c r="G67" s="337"/>
      <c r="H67" s="337"/>
      <c r="I67" s="337"/>
      <c r="J67" s="16"/>
      <c r="K67" s="16"/>
      <c r="N67" s="55"/>
    </row>
    <row r="68" spans="1:15" ht="15" customHeight="1" x14ac:dyDescent="0.25">
      <c r="A68" s="43">
        <v>2</v>
      </c>
      <c r="B68" s="338" t="s">
        <v>106</v>
      </c>
      <c r="C68" s="338"/>
      <c r="D68" s="338"/>
      <c r="E68" s="338"/>
      <c r="F68" s="338"/>
      <c r="G68" s="338"/>
      <c r="H68" s="253" t="s">
        <v>56</v>
      </c>
      <c r="I68" s="253"/>
      <c r="J68" s="16"/>
      <c r="K68" s="16"/>
    </row>
    <row r="69" spans="1:15" ht="15" customHeight="1" x14ac:dyDescent="0.25">
      <c r="A69" s="28" t="s">
        <v>73</v>
      </c>
      <c r="B69" s="252" t="s">
        <v>107</v>
      </c>
      <c r="C69" s="252"/>
      <c r="D69" s="252"/>
      <c r="E69" s="252"/>
      <c r="F69" s="252"/>
      <c r="G69" s="252"/>
      <c r="H69" s="255">
        <f>I41</f>
        <v>483.2865811111111</v>
      </c>
      <c r="I69" s="255"/>
      <c r="J69" s="16"/>
      <c r="K69" s="18"/>
      <c r="L69" s="15"/>
      <c r="M69" s="15"/>
      <c r="N69" s="15"/>
      <c r="O69" s="15"/>
    </row>
    <row r="70" spans="1:15" ht="15" customHeight="1" x14ac:dyDescent="0.25">
      <c r="A70" s="28" t="s">
        <v>81</v>
      </c>
      <c r="B70" s="252" t="s">
        <v>82</v>
      </c>
      <c r="C70" s="252"/>
      <c r="D70" s="252"/>
      <c r="E70" s="252"/>
      <c r="F70" s="252"/>
      <c r="G70" s="252"/>
      <c r="H70" s="255">
        <f>I53</f>
        <v>1092.6606618488888</v>
      </c>
      <c r="I70" s="255"/>
      <c r="J70" s="16"/>
      <c r="K70" s="16"/>
    </row>
    <row r="71" spans="1:15" ht="15" customHeight="1" x14ac:dyDescent="0.25">
      <c r="A71" s="28" t="s">
        <v>93</v>
      </c>
      <c r="B71" s="252" t="s">
        <v>94</v>
      </c>
      <c r="C71" s="252"/>
      <c r="D71" s="252"/>
      <c r="E71" s="252"/>
      <c r="F71" s="252"/>
      <c r="G71" s="252"/>
      <c r="H71" s="255">
        <f>H64</f>
        <v>525.49599999999998</v>
      </c>
      <c r="I71" s="255"/>
      <c r="J71" s="16"/>
      <c r="K71" s="16"/>
    </row>
    <row r="72" spans="1:15" ht="15" customHeight="1" x14ac:dyDescent="0.25">
      <c r="A72" s="278" t="s">
        <v>78</v>
      </c>
      <c r="B72" s="278"/>
      <c r="C72" s="278"/>
      <c r="D72" s="278"/>
      <c r="E72" s="278"/>
      <c r="F72" s="278"/>
      <c r="G72" s="278"/>
      <c r="H72" s="327">
        <f>SUM(H69:I71)</f>
        <v>2101.4432429600001</v>
      </c>
      <c r="I72" s="327"/>
      <c r="J72" s="16"/>
      <c r="K72" s="16"/>
    </row>
    <row r="73" spans="1:15" ht="15" customHeight="1" x14ac:dyDescent="0.25">
      <c r="A73" s="339"/>
      <c r="B73" s="339"/>
      <c r="C73" s="339"/>
      <c r="D73" s="339"/>
      <c r="E73" s="339"/>
      <c r="F73" s="339"/>
      <c r="G73" s="339"/>
      <c r="H73" s="339"/>
      <c r="I73" s="339"/>
      <c r="J73" s="16"/>
      <c r="K73" s="16"/>
    </row>
    <row r="74" spans="1:15" ht="15" customHeight="1" x14ac:dyDescent="0.25">
      <c r="A74" s="284" t="s">
        <v>108</v>
      </c>
      <c r="B74" s="285"/>
      <c r="C74" s="285"/>
      <c r="D74" s="285"/>
      <c r="E74" s="285"/>
      <c r="F74" s="285"/>
      <c r="G74" s="285"/>
      <c r="H74" s="285"/>
      <c r="I74" s="286"/>
      <c r="J74" s="16"/>
      <c r="K74" s="16"/>
    </row>
    <row r="75" spans="1:15" ht="15" customHeight="1" x14ac:dyDescent="0.25">
      <c r="A75" s="44">
        <v>3</v>
      </c>
      <c r="B75" s="63" t="s">
        <v>109</v>
      </c>
      <c r="C75" s="62"/>
      <c r="D75" s="62"/>
      <c r="E75" s="62"/>
      <c r="F75" s="62"/>
      <c r="G75" s="62"/>
      <c r="H75" s="44" t="s">
        <v>75</v>
      </c>
      <c r="I75" s="47" t="s">
        <v>56</v>
      </c>
      <c r="J75" s="16"/>
      <c r="K75" s="16"/>
    </row>
    <row r="76" spans="1:15" ht="15" customHeight="1" x14ac:dyDescent="0.25">
      <c r="A76" s="27" t="s">
        <v>34</v>
      </c>
      <c r="B76" s="65" t="s">
        <v>110</v>
      </c>
      <c r="C76" s="66"/>
      <c r="D76" s="66"/>
      <c r="E76" s="66"/>
      <c r="F76" s="66"/>
      <c r="G76" s="66"/>
      <c r="H76" s="207">
        <f>0.05*(1+(1/12+1/12+1/36))/12</f>
        <v>4.9768518518518521E-3</v>
      </c>
      <c r="I76" s="36">
        <f>H76*$H$34</f>
        <v>12.371956018518519</v>
      </c>
      <c r="J76" s="355"/>
      <c r="K76" s="16"/>
    </row>
    <row r="77" spans="1:15" ht="15" customHeight="1" x14ac:dyDescent="0.25">
      <c r="A77" s="27" t="s">
        <v>36</v>
      </c>
      <c r="B77" s="65" t="s">
        <v>111</v>
      </c>
      <c r="C77" s="66"/>
      <c r="D77" s="66"/>
      <c r="E77" s="66"/>
      <c r="F77" s="66"/>
      <c r="G77" s="66"/>
      <c r="H77" s="207">
        <f>H76*0.08</f>
        <v>3.9814814814814818E-4</v>
      </c>
      <c r="I77" s="36">
        <f t="shared" ref="I77:I81" si="1">H77*$H$34</f>
        <v>0.98975648148148154</v>
      </c>
      <c r="J77" s="355"/>
      <c r="K77" s="16"/>
      <c r="L77" s="55"/>
    </row>
    <row r="78" spans="1:15" ht="15" customHeight="1" x14ac:dyDescent="0.25">
      <c r="A78" s="27" t="s">
        <v>39</v>
      </c>
      <c r="B78" s="65" t="s">
        <v>112</v>
      </c>
      <c r="C78" s="66"/>
      <c r="D78" s="66"/>
      <c r="E78" s="66"/>
      <c r="F78" s="66"/>
      <c r="G78" s="66"/>
      <c r="H78" s="207">
        <f>0.4*0.08*0.05</f>
        <v>1.6000000000000001E-3</v>
      </c>
      <c r="I78" s="36">
        <f t="shared" si="1"/>
        <v>3.9774400000000005</v>
      </c>
      <c r="J78" s="355"/>
      <c r="K78" s="16"/>
    </row>
    <row r="79" spans="1:15" ht="15" customHeight="1" x14ac:dyDescent="0.25">
      <c r="A79" s="27" t="s">
        <v>41</v>
      </c>
      <c r="B79" s="65" t="s">
        <v>113</v>
      </c>
      <c r="C79" s="66"/>
      <c r="D79" s="66"/>
      <c r="E79" s="66"/>
      <c r="F79" s="66"/>
      <c r="G79" s="66"/>
      <c r="H79" s="207">
        <f>7/30/12</f>
        <v>1.9444444444444445E-2</v>
      </c>
      <c r="I79" s="36">
        <f t="shared" si="1"/>
        <v>48.336944444444448</v>
      </c>
      <c r="J79" s="355"/>
      <c r="K79" s="16"/>
    </row>
    <row r="80" spans="1:15" ht="15" customHeight="1" x14ac:dyDescent="0.25">
      <c r="A80" s="27" t="s">
        <v>64</v>
      </c>
      <c r="B80" s="65" t="s">
        <v>114</v>
      </c>
      <c r="C80" s="66"/>
      <c r="D80" s="66"/>
      <c r="E80" s="66"/>
      <c r="F80" s="66"/>
      <c r="G80" s="66"/>
      <c r="H80" s="207">
        <f>H53*H79</f>
        <v>7.1555555555555565E-3</v>
      </c>
      <c r="I80" s="36">
        <f t="shared" si="1"/>
        <v>17.787995555555558</v>
      </c>
      <c r="J80" s="355"/>
      <c r="K80" s="16"/>
    </row>
    <row r="81" spans="1:15" ht="15" customHeight="1" x14ac:dyDescent="0.25">
      <c r="A81" s="27" t="s">
        <v>66</v>
      </c>
      <c r="B81" s="65" t="s">
        <v>116</v>
      </c>
      <c r="C81" s="66"/>
      <c r="D81" s="66"/>
      <c r="E81" s="66"/>
      <c r="F81" s="66"/>
      <c r="G81" s="66"/>
      <c r="H81" s="207">
        <f>0.4*0.08</f>
        <v>3.2000000000000001E-2</v>
      </c>
      <c r="I81" s="36">
        <f t="shared" si="1"/>
        <v>79.5488</v>
      </c>
      <c r="J81" s="355"/>
      <c r="K81" s="16"/>
    </row>
    <row r="82" spans="1:15" ht="15" customHeight="1" x14ac:dyDescent="0.25">
      <c r="A82" s="63" t="s">
        <v>78</v>
      </c>
      <c r="B82" s="62"/>
      <c r="C82" s="62"/>
      <c r="D82" s="62"/>
      <c r="E82" s="62"/>
      <c r="F82" s="62"/>
      <c r="G82" s="62"/>
      <c r="H82" s="327">
        <f>SUM(I76:I81)</f>
        <v>163.01289250000002</v>
      </c>
      <c r="I82" s="327"/>
      <c r="J82" s="16"/>
      <c r="K82" s="16"/>
    </row>
    <row r="83" spans="1:15" ht="15" customHeight="1" x14ac:dyDescent="0.25">
      <c r="A83" s="308"/>
      <c r="B83" s="308"/>
      <c r="C83" s="308"/>
      <c r="D83" s="308"/>
      <c r="E83" s="308"/>
      <c r="F83" s="308"/>
      <c r="G83" s="308"/>
      <c r="H83" s="308"/>
      <c r="I83" s="308"/>
      <c r="J83" s="16"/>
      <c r="K83" s="16"/>
    </row>
    <row r="84" spans="1:15" ht="15" customHeight="1" x14ac:dyDescent="0.25">
      <c r="A84" s="284" t="s">
        <v>117</v>
      </c>
      <c r="B84" s="285"/>
      <c r="C84" s="285"/>
      <c r="D84" s="285"/>
      <c r="E84" s="285"/>
      <c r="F84" s="285"/>
      <c r="G84" s="285"/>
      <c r="H84" s="285"/>
      <c r="I84" s="286"/>
      <c r="J84" s="16"/>
      <c r="K84" s="16"/>
    </row>
    <row r="85" spans="1:15" ht="15" customHeight="1" x14ac:dyDescent="0.25">
      <c r="A85" s="311" t="s">
        <v>118</v>
      </c>
      <c r="B85" s="312"/>
      <c r="C85" s="312"/>
      <c r="D85" s="312"/>
      <c r="E85" s="312"/>
      <c r="F85" s="312"/>
      <c r="G85" s="312"/>
      <c r="H85" s="312"/>
      <c r="I85" s="313"/>
      <c r="J85" s="16"/>
      <c r="K85" s="16"/>
    </row>
    <row r="86" spans="1:15" ht="15" customHeight="1" x14ac:dyDescent="0.25">
      <c r="A86" s="44" t="s">
        <v>119</v>
      </c>
      <c r="B86" s="63" t="s">
        <v>120</v>
      </c>
      <c r="C86" s="62"/>
      <c r="D86" s="62"/>
      <c r="E86" s="62"/>
      <c r="F86" s="62"/>
      <c r="G86" s="62"/>
      <c r="H86" s="44" t="s">
        <v>75</v>
      </c>
      <c r="I86" s="44" t="s">
        <v>56</v>
      </c>
      <c r="J86" s="16"/>
      <c r="K86" s="16"/>
    </row>
    <row r="87" spans="1:15" ht="15" customHeight="1" x14ac:dyDescent="0.25">
      <c r="A87" s="27" t="s">
        <v>34</v>
      </c>
      <c r="B87" s="65" t="s">
        <v>121</v>
      </c>
      <c r="C87" s="66"/>
      <c r="D87" s="66"/>
      <c r="E87" s="66"/>
      <c r="F87" s="66"/>
      <c r="G87" s="66"/>
      <c r="H87" s="58">
        <f>(1/12+1/12+1/36)/12</f>
        <v>1.6203703703703703E-2</v>
      </c>
      <c r="I87" s="34">
        <f>H87*$H$34</f>
        <v>40.280787037037037</v>
      </c>
      <c r="J87" s="16"/>
      <c r="K87" s="16"/>
    </row>
    <row r="88" spans="1:15" ht="15" customHeight="1" x14ac:dyDescent="0.25">
      <c r="A88" s="27" t="s">
        <v>36</v>
      </c>
      <c r="B88" s="65" t="s">
        <v>122</v>
      </c>
      <c r="C88" s="66"/>
      <c r="D88" s="66"/>
      <c r="E88" s="66"/>
      <c r="F88" s="66"/>
      <c r="G88" s="66"/>
      <c r="H88" s="207">
        <f>(5/30/12)</f>
        <v>1.3888888888888888E-2</v>
      </c>
      <c r="I88" s="34">
        <f t="shared" ref="I88:I97" si="2">H88*$H$34</f>
        <v>34.526388888888889</v>
      </c>
      <c r="J88" s="355"/>
      <c r="K88" s="135"/>
      <c r="L88" s="14"/>
      <c r="M88" s="14"/>
      <c r="O88" s="67"/>
    </row>
    <row r="89" spans="1:15" ht="15" customHeight="1" x14ac:dyDescent="0.25">
      <c r="A89" s="27" t="s">
        <v>39</v>
      </c>
      <c r="B89" s="65" t="s">
        <v>123</v>
      </c>
      <c r="C89" s="66"/>
      <c r="D89" s="66"/>
      <c r="E89" s="66"/>
      <c r="F89" s="66"/>
      <c r="G89" s="66"/>
      <c r="H89" s="207">
        <f>0.0162*0.5*(5/30/12)</f>
        <v>1.1249999999999998E-4</v>
      </c>
      <c r="I89" s="34">
        <f t="shared" si="2"/>
        <v>0.27966374999999999</v>
      </c>
      <c r="J89" s="355"/>
      <c r="K89" s="136"/>
    </row>
    <row r="90" spans="1:15" ht="15" customHeight="1" x14ac:dyDescent="0.25">
      <c r="A90" s="27" t="s">
        <v>41</v>
      </c>
      <c r="B90" s="65" t="s">
        <v>124</v>
      </c>
      <c r="C90" s="66"/>
      <c r="D90" s="66"/>
      <c r="E90" s="66"/>
      <c r="F90" s="66"/>
      <c r="G90" s="66"/>
      <c r="H90" s="207">
        <f>(1/12+1/36)*(4/12)*0.5*0.0162</f>
        <v>2.9999999999999997E-4</v>
      </c>
      <c r="I90" s="34">
        <f t="shared" si="2"/>
        <v>0.74576999999999993</v>
      </c>
      <c r="J90" s="355"/>
      <c r="K90" s="16"/>
    </row>
    <row r="91" spans="1:15" ht="15" customHeight="1" x14ac:dyDescent="0.25">
      <c r="A91" s="27" t="s">
        <v>64</v>
      </c>
      <c r="B91" s="65" t="s">
        <v>125</v>
      </c>
      <c r="C91" s="66"/>
      <c r="D91" s="66"/>
      <c r="E91" s="66"/>
      <c r="F91" s="66"/>
      <c r="G91" s="66"/>
      <c r="H91" s="207">
        <f>(7/30/12)</f>
        <v>1.9444444444444445E-2</v>
      </c>
      <c r="I91" s="34">
        <f t="shared" si="2"/>
        <v>48.336944444444448</v>
      </c>
      <c r="J91" s="355"/>
      <c r="K91" s="16"/>
      <c r="M91" s="71"/>
    </row>
    <row r="92" spans="1:15" ht="15" customHeight="1" x14ac:dyDescent="0.25">
      <c r="A92" s="27" t="s">
        <v>66</v>
      </c>
      <c r="B92" s="65" t="s">
        <v>126</v>
      </c>
      <c r="C92" s="66"/>
      <c r="D92" s="66"/>
      <c r="E92" s="66"/>
      <c r="F92" s="66"/>
      <c r="G92" s="66"/>
      <c r="H92" s="207">
        <f>(15/30/12)*0.0122</f>
        <v>5.0833333333333329E-4</v>
      </c>
      <c r="I92" s="34">
        <f t="shared" si="2"/>
        <v>1.2636658333333333</v>
      </c>
      <c r="J92" s="355"/>
      <c r="K92" s="16"/>
    </row>
    <row r="93" spans="1:15" ht="15" customHeight="1" x14ac:dyDescent="0.25">
      <c r="A93" s="27"/>
      <c r="B93" s="65"/>
      <c r="C93" s="66"/>
      <c r="D93" s="66"/>
      <c r="E93" s="66"/>
      <c r="F93" s="66"/>
      <c r="G93" s="66"/>
      <c r="H93" s="58"/>
      <c r="I93" s="34">
        <f t="shared" si="2"/>
        <v>0</v>
      </c>
      <c r="J93" s="16"/>
      <c r="K93" s="16"/>
    </row>
    <row r="94" spans="1:15" ht="15" customHeight="1" x14ac:dyDescent="0.25">
      <c r="A94" s="27"/>
      <c r="B94" s="65"/>
      <c r="C94" s="66"/>
      <c r="D94" s="66"/>
      <c r="E94" s="66"/>
      <c r="F94" s="66"/>
      <c r="G94" s="66"/>
      <c r="H94" s="58"/>
      <c r="I94" s="34">
        <f t="shared" si="2"/>
        <v>0</v>
      </c>
      <c r="J94" s="16"/>
      <c r="K94" s="16"/>
    </row>
    <row r="95" spans="1:15" ht="15" customHeight="1" x14ac:dyDescent="0.25">
      <c r="A95" s="27"/>
      <c r="B95" s="65"/>
      <c r="C95" s="66"/>
      <c r="D95" s="66"/>
      <c r="E95" s="66"/>
      <c r="F95" s="66"/>
      <c r="G95" s="66"/>
      <c r="H95" s="58"/>
      <c r="I95" s="34">
        <f t="shared" si="2"/>
        <v>0</v>
      </c>
      <c r="J95" s="16"/>
      <c r="K95" s="16"/>
    </row>
    <row r="96" spans="1:15" ht="15" customHeight="1" x14ac:dyDescent="0.25">
      <c r="A96" s="27"/>
      <c r="B96" s="65"/>
      <c r="C96" s="66"/>
      <c r="D96" s="66"/>
      <c r="E96" s="66"/>
      <c r="F96" s="66"/>
      <c r="G96" s="66"/>
      <c r="H96" s="58"/>
      <c r="I96" s="34">
        <f t="shared" si="2"/>
        <v>0</v>
      </c>
      <c r="J96" s="16"/>
      <c r="K96" s="16"/>
    </row>
    <row r="97" spans="1:11" ht="15" customHeight="1" x14ac:dyDescent="0.25">
      <c r="A97" s="27"/>
      <c r="B97" s="65"/>
      <c r="C97" s="66"/>
      <c r="D97" s="66"/>
      <c r="E97" s="66"/>
      <c r="F97" s="66"/>
      <c r="G97" s="66"/>
      <c r="H97" s="58"/>
      <c r="I97" s="34">
        <f t="shared" si="2"/>
        <v>0</v>
      </c>
      <c r="J97" s="16"/>
      <c r="K97" s="16"/>
    </row>
    <row r="98" spans="1:11" ht="15" customHeight="1" x14ac:dyDescent="0.25">
      <c r="A98" s="348" t="s">
        <v>128</v>
      </c>
      <c r="B98" s="349"/>
      <c r="C98" s="349"/>
      <c r="D98" s="349"/>
      <c r="E98" s="349"/>
      <c r="F98" s="349"/>
      <c r="G98" s="350"/>
      <c r="H98" s="70">
        <f>SUM(H87:H97)</f>
        <v>5.0457870370370375E-2</v>
      </c>
      <c r="I98" s="34"/>
      <c r="J98" s="16"/>
      <c r="K98" s="16"/>
    </row>
    <row r="99" spans="1:11" ht="15" customHeight="1" x14ac:dyDescent="0.25">
      <c r="A99" s="27"/>
      <c r="B99" s="163"/>
      <c r="C99" s="66"/>
      <c r="D99" s="66"/>
      <c r="E99" s="66"/>
      <c r="F99" s="66"/>
      <c r="G99" s="66"/>
      <c r="H99" s="58"/>
      <c r="I99" s="34"/>
      <c r="J99" s="16"/>
      <c r="K99" s="16"/>
    </row>
    <row r="100" spans="1:11" ht="15" customHeight="1" x14ac:dyDescent="0.25">
      <c r="A100" s="27" t="s">
        <v>129</v>
      </c>
      <c r="B100" s="65" t="s">
        <v>167</v>
      </c>
      <c r="C100" s="66"/>
      <c r="D100" s="66"/>
      <c r="E100" s="66"/>
      <c r="F100" s="66"/>
      <c r="G100" s="66"/>
      <c r="H100" s="58">
        <f>H53</f>
        <v>0.36800000000000005</v>
      </c>
      <c r="I100" s="34">
        <f>H100*SUM(I87:I90)</f>
        <v>27.906400360740736</v>
      </c>
      <c r="J100" s="16"/>
      <c r="K100" s="16"/>
    </row>
    <row r="101" spans="1:11" ht="15" customHeight="1" x14ac:dyDescent="0.25">
      <c r="A101" s="348" t="s">
        <v>78</v>
      </c>
      <c r="B101" s="349"/>
      <c r="C101" s="349"/>
      <c r="D101" s="349"/>
      <c r="E101" s="349"/>
      <c r="F101" s="349"/>
      <c r="G101" s="350"/>
      <c r="H101" s="46">
        <f>H98+H99+H100</f>
        <v>0.41845787037037041</v>
      </c>
      <c r="I101" s="45">
        <f>SUM(I87:I97,I99:I100)</f>
        <v>153.33962031444443</v>
      </c>
      <c r="J101" s="16"/>
      <c r="K101" s="16"/>
    </row>
    <row r="102" spans="1:11" ht="15" customHeight="1" x14ac:dyDescent="0.25">
      <c r="A102" s="269"/>
      <c r="B102" s="269"/>
      <c r="C102" s="269"/>
      <c r="D102" s="269"/>
      <c r="E102" s="269"/>
      <c r="F102" s="269"/>
      <c r="G102" s="269"/>
      <c r="H102" s="269"/>
      <c r="I102" s="269"/>
      <c r="J102" s="16"/>
      <c r="K102" s="16"/>
    </row>
    <row r="103" spans="1:11" ht="15" customHeight="1" x14ac:dyDescent="0.25">
      <c r="A103" s="336" t="s">
        <v>131</v>
      </c>
      <c r="B103" s="336"/>
      <c r="C103" s="336"/>
      <c r="D103" s="336"/>
      <c r="E103" s="336"/>
      <c r="F103" s="336"/>
      <c r="G103" s="336"/>
      <c r="H103" s="336"/>
      <c r="I103" s="336"/>
      <c r="J103" s="16"/>
      <c r="K103" s="16"/>
    </row>
    <row r="104" spans="1:11" ht="15" customHeight="1" x14ac:dyDescent="0.25">
      <c r="A104" s="337"/>
      <c r="B104" s="337"/>
      <c r="C104" s="337"/>
      <c r="D104" s="337"/>
      <c r="E104" s="337"/>
      <c r="F104" s="337"/>
      <c r="G104" s="337"/>
      <c r="H104" s="337"/>
      <c r="I104" s="337"/>
      <c r="J104" s="16"/>
      <c r="K104" s="16"/>
    </row>
    <row r="105" spans="1:11" ht="15" customHeight="1" x14ac:dyDescent="0.25">
      <c r="A105" s="43">
        <v>4</v>
      </c>
      <c r="B105" s="128" t="s">
        <v>106</v>
      </c>
      <c r="C105" s="129"/>
      <c r="D105" s="129"/>
      <c r="E105" s="129"/>
      <c r="F105" s="129"/>
      <c r="G105" s="129"/>
      <c r="H105" s="253" t="s">
        <v>56</v>
      </c>
      <c r="I105" s="253"/>
      <c r="J105" s="16"/>
      <c r="K105" s="16"/>
    </row>
    <row r="106" spans="1:11" ht="15" customHeight="1" x14ac:dyDescent="0.25">
      <c r="A106" s="28" t="s">
        <v>119</v>
      </c>
      <c r="B106" s="126" t="s">
        <v>132</v>
      </c>
      <c r="C106" s="127"/>
      <c r="D106" s="127"/>
      <c r="E106" s="127"/>
      <c r="F106" s="127"/>
      <c r="G106" s="127"/>
      <c r="H106" s="255">
        <f>I101</f>
        <v>153.33962031444443</v>
      </c>
      <c r="I106" s="255"/>
      <c r="J106" s="16"/>
      <c r="K106" s="16"/>
    </row>
    <row r="107" spans="1:11" ht="15" customHeight="1" x14ac:dyDescent="0.25">
      <c r="A107" s="63" t="s">
        <v>78</v>
      </c>
      <c r="B107" s="62"/>
      <c r="C107" s="62"/>
      <c r="D107" s="62"/>
      <c r="E107" s="62"/>
      <c r="F107" s="62"/>
      <c r="G107" s="62"/>
      <c r="H107" s="327">
        <f>SUM(H106:I106)</f>
        <v>153.33962031444443</v>
      </c>
      <c r="I107" s="327"/>
      <c r="J107" s="16"/>
      <c r="K107" s="16"/>
    </row>
    <row r="108" spans="1:11" ht="15" customHeight="1" x14ac:dyDescent="0.25">
      <c r="A108" s="339"/>
      <c r="B108" s="339"/>
      <c r="C108" s="339"/>
      <c r="D108" s="339"/>
      <c r="E108" s="339"/>
      <c r="F108" s="339"/>
      <c r="G108" s="339"/>
      <c r="H108" s="339"/>
      <c r="I108" s="339"/>
      <c r="J108" s="16"/>
      <c r="K108" s="16"/>
    </row>
    <row r="109" spans="1:11" ht="15" customHeight="1" x14ac:dyDescent="0.25">
      <c r="A109" s="284" t="s">
        <v>133</v>
      </c>
      <c r="B109" s="285"/>
      <c r="C109" s="285"/>
      <c r="D109" s="285"/>
      <c r="E109" s="285"/>
      <c r="F109" s="285"/>
      <c r="G109" s="285"/>
      <c r="H109" s="285"/>
      <c r="I109" s="286"/>
      <c r="J109" s="16"/>
      <c r="K109" s="16"/>
    </row>
    <row r="110" spans="1:11" ht="15" customHeight="1" x14ac:dyDescent="0.25">
      <c r="A110" s="44">
        <v>5</v>
      </c>
      <c r="B110" s="287" t="s">
        <v>134</v>
      </c>
      <c r="C110" s="287"/>
      <c r="D110" s="287"/>
      <c r="E110" s="287"/>
      <c r="F110" s="287"/>
      <c r="G110" s="287"/>
      <c r="H110" s="278" t="s">
        <v>56</v>
      </c>
      <c r="I110" s="278"/>
      <c r="J110" s="16"/>
      <c r="K110" s="16"/>
    </row>
    <row r="111" spans="1:11" ht="15" customHeight="1" x14ac:dyDescent="0.25">
      <c r="A111" s="28" t="s">
        <v>34</v>
      </c>
      <c r="B111" s="340" t="s">
        <v>135</v>
      </c>
      <c r="C111" s="341"/>
      <c r="D111" s="341"/>
      <c r="E111" s="341"/>
      <c r="F111" s="341"/>
      <c r="G111" s="342"/>
      <c r="H111" s="365">
        <f>Uniformes!J16</f>
        <v>101.43652777777777</v>
      </c>
      <c r="I111" s="366"/>
      <c r="J111" s="16"/>
      <c r="K111" s="16"/>
    </row>
    <row r="112" spans="1:11" ht="15" customHeight="1" x14ac:dyDescent="0.25">
      <c r="A112" s="28" t="s">
        <v>36</v>
      </c>
      <c r="B112" s="345" t="s">
        <v>136</v>
      </c>
      <c r="C112" s="346"/>
      <c r="D112" s="346"/>
      <c r="E112" s="346"/>
      <c r="F112" s="346"/>
      <c r="G112" s="347"/>
      <c r="H112" s="365">
        <f>'Insumos e Equipamentos'!J10</f>
        <v>2.5575688509021846</v>
      </c>
      <c r="I112" s="366"/>
      <c r="J112" s="16"/>
      <c r="K112" s="16"/>
    </row>
    <row r="113" spans="1:12" ht="15" customHeight="1" x14ac:dyDescent="0.25">
      <c r="A113" s="253" t="s">
        <v>28</v>
      </c>
      <c r="B113" s="253"/>
      <c r="C113" s="253"/>
      <c r="D113" s="253"/>
      <c r="E113" s="253"/>
      <c r="F113" s="253"/>
      <c r="G113" s="253"/>
      <c r="H113" s="353">
        <f>SUM(H111:I112)</f>
        <v>103.99409662867996</v>
      </c>
      <c r="I113" s="353"/>
      <c r="J113" s="16"/>
      <c r="K113" s="16"/>
    </row>
    <row r="114" spans="1:12" ht="15" customHeight="1" x14ac:dyDescent="0.25">
      <c r="A114" s="354"/>
      <c r="B114" s="354"/>
      <c r="C114" s="354"/>
      <c r="D114" s="354"/>
      <c r="E114" s="354"/>
      <c r="F114" s="354"/>
      <c r="G114" s="354"/>
      <c r="H114" s="354"/>
      <c r="I114" s="354"/>
      <c r="J114" s="16"/>
      <c r="K114" s="16"/>
    </row>
    <row r="115" spans="1:12" ht="15" customHeight="1" x14ac:dyDescent="0.25">
      <c r="A115" s="284" t="s">
        <v>138</v>
      </c>
      <c r="B115" s="285"/>
      <c r="C115" s="285"/>
      <c r="D115" s="285"/>
      <c r="E115" s="285"/>
      <c r="F115" s="285"/>
      <c r="G115" s="285"/>
      <c r="H115" s="285"/>
      <c r="I115" s="286"/>
      <c r="J115" s="16"/>
      <c r="K115" s="16"/>
    </row>
    <row r="116" spans="1:12" ht="15" customHeight="1" x14ac:dyDescent="0.25">
      <c r="A116" s="43">
        <v>6</v>
      </c>
      <c r="B116" s="338" t="s">
        <v>139</v>
      </c>
      <c r="C116" s="338"/>
      <c r="D116" s="338"/>
      <c r="E116" s="338"/>
      <c r="F116" s="338"/>
      <c r="G116" s="338"/>
      <c r="H116" s="43" t="s">
        <v>75</v>
      </c>
      <c r="I116" s="43" t="s">
        <v>56</v>
      </c>
      <c r="J116" s="16"/>
      <c r="K116" s="16"/>
    </row>
    <row r="117" spans="1:12" ht="15" customHeight="1" x14ac:dyDescent="0.25">
      <c r="A117" s="28" t="s">
        <v>34</v>
      </c>
      <c r="B117" s="252" t="s">
        <v>140</v>
      </c>
      <c r="C117" s="252"/>
      <c r="D117" s="252"/>
      <c r="E117" s="252"/>
      <c r="F117" s="252"/>
      <c r="G117" s="252"/>
      <c r="H117" s="208">
        <v>0.03</v>
      </c>
      <c r="I117" s="39">
        <f>$H$133*H117</f>
        <v>150.23069557209374</v>
      </c>
      <c r="J117" s="16"/>
      <c r="K117" s="16"/>
      <c r="L117" s="56"/>
    </row>
    <row r="118" spans="1:12" ht="15" customHeight="1" x14ac:dyDescent="0.25">
      <c r="A118" s="28" t="s">
        <v>36</v>
      </c>
      <c r="B118" s="252" t="s">
        <v>141</v>
      </c>
      <c r="C118" s="252"/>
      <c r="D118" s="252"/>
      <c r="E118" s="252"/>
      <c r="F118" s="252"/>
      <c r="G118" s="252"/>
      <c r="H118" s="208">
        <v>6.7900000000000002E-2</v>
      </c>
      <c r="I118" s="39">
        <f>($H$133+I117)*H118</f>
        <v>350.2228052075173</v>
      </c>
      <c r="J118" s="16"/>
      <c r="K118" s="16"/>
      <c r="L118" s="55"/>
    </row>
    <row r="119" spans="1:12" ht="15" customHeight="1" x14ac:dyDescent="0.25">
      <c r="A119" s="28" t="s">
        <v>39</v>
      </c>
      <c r="B119" s="252" t="s">
        <v>142</v>
      </c>
      <c r="C119" s="252"/>
      <c r="D119" s="252"/>
      <c r="E119" s="252"/>
      <c r="F119" s="252"/>
      <c r="G119" s="252"/>
      <c r="H119" s="38">
        <f>SUM(H120:H122)</f>
        <v>0.14250000000000002</v>
      </c>
      <c r="I119" s="152">
        <f>((H133+I117+I118)/(1-H119))*H119</f>
        <v>915.3474377009212</v>
      </c>
      <c r="J119" s="16"/>
      <c r="K119" s="16"/>
    </row>
    <row r="120" spans="1:12" ht="15" customHeight="1" x14ac:dyDescent="0.25">
      <c r="A120" s="344" t="s">
        <v>143</v>
      </c>
      <c r="B120" s="344"/>
      <c r="C120" s="351" t="s">
        <v>144</v>
      </c>
      <c r="D120" s="29" t="s">
        <v>145</v>
      </c>
      <c r="E120" s="30"/>
      <c r="F120" s="30"/>
      <c r="G120" s="32"/>
      <c r="H120" s="208">
        <v>1.6500000000000001E-2</v>
      </c>
      <c r="I120" s="152">
        <f>((H133+I117+I118)/(1-H119))*H120</f>
        <v>105.98759804958034</v>
      </c>
      <c r="J120" s="16"/>
      <c r="K120" s="16"/>
    </row>
    <row r="121" spans="1:12" ht="15" customHeight="1" x14ac:dyDescent="0.25">
      <c r="A121" s="344" t="s">
        <v>146</v>
      </c>
      <c r="B121" s="344"/>
      <c r="C121" s="352"/>
      <c r="D121" s="29" t="s">
        <v>147</v>
      </c>
      <c r="E121" s="30"/>
      <c r="F121" s="30"/>
      <c r="G121" s="32"/>
      <c r="H121" s="208">
        <v>7.5999999999999998E-2</v>
      </c>
      <c r="I121" s="152">
        <f>((H133+I117+I118)/(1-H119))*H121</f>
        <v>488.1853001071579</v>
      </c>
      <c r="J121" s="16"/>
      <c r="K121" s="16"/>
    </row>
    <row r="122" spans="1:12" ht="15" customHeight="1" x14ac:dyDescent="0.25">
      <c r="A122" s="344" t="s">
        <v>148</v>
      </c>
      <c r="B122" s="344"/>
      <c r="C122" s="40" t="s">
        <v>149</v>
      </c>
      <c r="D122" s="29" t="s">
        <v>150</v>
      </c>
      <c r="E122" s="30"/>
      <c r="F122" s="30"/>
      <c r="G122" s="32"/>
      <c r="H122" s="38">
        <v>0.05</v>
      </c>
      <c r="I122" s="152">
        <f>((H133+I117+I118)/(1-H119))*H122</f>
        <v>321.17453954418284</v>
      </c>
      <c r="J122" s="16"/>
      <c r="K122" s="16"/>
    </row>
    <row r="123" spans="1:12" ht="15" customHeight="1" x14ac:dyDescent="0.25">
      <c r="A123" s="253" t="s">
        <v>28</v>
      </c>
      <c r="B123" s="253"/>
      <c r="C123" s="253"/>
      <c r="D123" s="253"/>
      <c r="E123" s="253"/>
      <c r="F123" s="253"/>
      <c r="G123" s="253"/>
      <c r="H123" s="42">
        <f>H119+H118+H117</f>
        <v>0.24040000000000003</v>
      </c>
      <c r="I123" s="153">
        <f>SUM(I117:I119)</f>
        <v>1415.8009384805323</v>
      </c>
      <c r="J123" s="16"/>
      <c r="K123" s="16"/>
    </row>
    <row r="124" spans="1:12" ht="15" customHeight="1" x14ac:dyDescent="0.25">
      <c r="A124" s="356"/>
      <c r="B124" s="356"/>
      <c r="C124" s="356"/>
      <c r="D124" s="356"/>
      <c r="E124" s="356"/>
      <c r="F124" s="356"/>
      <c r="G124" s="356"/>
      <c r="H124" s="356"/>
      <c r="I124" s="356"/>
      <c r="J124" s="16"/>
      <c r="K124" s="16"/>
    </row>
    <row r="125" spans="1:12" ht="15" customHeight="1" x14ac:dyDescent="0.25">
      <c r="A125" s="254" t="s">
        <v>151</v>
      </c>
      <c r="B125" s="254"/>
      <c r="C125" s="254"/>
      <c r="D125" s="254"/>
      <c r="E125" s="254"/>
      <c r="F125" s="254"/>
      <c r="G125" s="254"/>
      <c r="H125" s="254"/>
      <c r="I125" s="254"/>
      <c r="J125" s="16"/>
      <c r="K125" s="16"/>
    </row>
    <row r="126" spans="1:12" ht="15" customHeight="1" x14ac:dyDescent="0.25">
      <c r="A126" s="357"/>
      <c r="B126" s="357"/>
      <c r="C126" s="357"/>
      <c r="D126" s="357"/>
      <c r="E126" s="357"/>
      <c r="F126" s="357"/>
      <c r="G126" s="357"/>
      <c r="H126" s="357"/>
      <c r="I126" s="357"/>
      <c r="J126" s="16"/>
      <c r="K126" s="16"/>
    </row>
    <row r="127" spans="1:12" ht="15" customHeight="1" x14ac:dyDescent="0.25">
      <c r="A127" s="253" t="s">
        <v>152</v>
      </c>
      <c r="B127" s="253"/>
      <c r="C127" s="253"/>
      <c r="D127" s="253"/>
      <c r="E127" s="253"/>
      <c r="F127" s="253"/>
      <c r="G127" s="253"/>
      <c r="H127" s="253" t="s">
        <v>56</v>
      </c>
      <c r="I127" s="253"/>
      <c r="J127" s="16"/>
      <c r="K127" s="16"/>
    </row>
    <row r="128" spans="1:12" ht="15" customHeight="1" x14ac:dyDescent="0.25">
      <c r="A128" s="28" t="s">
        <v>34</v>
      </c>
      <c r="B128" s="252" t="s">
        <v>153</v>
      </c>
      <c r="C128" s="252"/>
      <c r="D128" s="252"/>
      <c r="E128" s="252"/>
      <c r="F128" s="252"/>
      <c r="G128" s="252"/>
      <c r="H128" s="255">
        <f>H34</f>
        <v>2485.9</v>
      </c>
      <c r="I128" s="255"/>
      <c r="J128" s="16"/>
      <c r="K128" s="16"/>
    </row>
    <row r="129" spans="1:11" ht="15" customHeight="1" x14ac:dyDescent="0.25">
      <c r="A129" s="28" t="s">
        <v>36</v>
      </c>
      <c r="B129" s="252" t="s">
        <v>154</v>
      </c>
      <c r="C129" s="252"/>
      <c r="D129" s="252"/>
      <c r="E129" s="252"/>
      <c r="F129" s="252"/>
      <c r="G129" s="252"/>
      <c r="H129" s="255">
        <f>H72</f>
        <v>2101.4432429600001</v>
      </c>
      <c r="I129" s="255"/>
      <c r="J129" s="16"/>
      <c r="K129" s="16"/>
    </row>
    <row r="130" spans="1:11" ht="15" customHeight="1" x14ac:dyDescent="0.25">
      <c r="A130" s="28" t="s">
        <v>39</v>
      </c>
      <c r="B130" s="252" t="s">
        <v>155</v>
      </c>
      <c r="C130" s="252"/>
      <c r="D130" s="252"/>
      <c r="E130" s="252"/>
      <c r="F130" s="252"/>
      <c r="G130" s="252"/>
      <c r="H130" s="255">
        <f>H82</f>
        <v>163.01289250000002</v>
      </c>
      <c r="I130" s="255"/>
      <c r="J130" s="16"/>
      <c r="K130" s="16"/>
    </row>
    <row r="131" spans="1:11" ht="15" customHeight="1" x14ac:dyDescent="0.25">
      <c r="A131" s="28" t="s">
        <v>41</v>
      </c>
      <c r="B131" s="252" t="s">
        <v>156</v>
      </c>
      <c r="C131" s="252"/>
      <c r="D131" s="252"/>
      <c r="E131" s="252"/>
      <c r="F131" s="252"/>
      <c r="G131" s="252"/>
      <c r="H131" s="255">
        <f>H107</f>
        <v>153.33962031444443</v>
      </c>
      <c r="I131" s="255"/>
      <c r="J131" s="16"/>
      <c r="K131" s="16"/>
    </row>
    <row r="132" spans="1:11" ht="15" customHeight="1" x14ac:dyDescent="0.25">
      <c r="A132" s="28" t="s">
        <v>64</v>
      </c>
      <c r="B132" s="252" t="s">
        <v>157</v>
      </c>
      <c r="C132" s="252"/>
      <c r="D132" s="252"/>
      <c r="E132" s="252"/>
      <c r="F132" s="252"/>
      <c r="G132" s="252"/>
      <c r="H132" s="255">
        <f>H113</f>
        <v>103.99409662867996</v>
      </c>
      <c r="I132" s="255"/>
      <c r="J132" s="16"/>
      <c r="K132" s="16"/>
    </row>
    <row r="133" spans="1:11" ht="15" customHeight="1" x14ac:dyDescent="0.25">
      <c r="A133" s="253" t="s">
        <v>158</v>
      </c>
      <c r="B133" s="253"/>
      <c r="C133" s="253"/>
      <c r="D133" s="253"/>
      <c r="E133" s="253"/>
      <c r="F133" s="253"/>
      <c r="G133" s="253"/>
      <c r="H133" s="353">
        <f>SUM(H128:I132)</f>
        <v>5007.6898524031249</v>
      </c>
      <c r="I133" s="353"/>
      <c r="J133" s="16"/>
      <c r="K133" s="16"/>
    </row>
    <row r="134" spans="1:11" ht="15" customHeight="1" x14ac:dyDescent="0.25">
      <c r="A134" s="28" t="s">
        <v>66</v>
      </c>
      <c r="B134" s="252" t="s">
        <v>159</v>
      </c>
      <c r="C134" s="252"/>
      <c r="D134" s="252"/>
      <c r="E134" s="252"/>
      <c r="F134" s="252"/>
      <c r="G134" s="252"/>
      <c r="H134" s="255">
        <f>I123</f>
        <v>1415.8009384805323</v>
      </c>
      <c r="I134" s="255"/>
      <c r="J134" s="16"/>
      <c r="K134" s="16"/>
    </row>
    <row r="135" spans="1:11" ht="15" customHeight="1" x14ac:dyDescent="0.25">
      <c r="A135" s="253" t="s">
        <v>160</v>
      </c>
      <c r="B135" s="253"/>
      <c r="C135" s="253"/>
      <c r="D135" s="253"/>
      <c r="E135" s="253"/>
      <c r="F135" s="253"/>
      <c r="G135" s="253"/>
      <c r="H135" s="251">
        <f>(H133+H134)</f>
        <v>6423.4907908836576</v>
      </c>
      <c r="I135" s="251"/>
      <c r="J135" s="16"/>
      <c r="K135" s="16"/>
    </row>
    <row r="136" spans="1:11" ht="15" customHeight="1" x14ac:dyDescent="0.25">
      <c r="A136" s="356"/>
      <c r="B136" s="356"/>
      <c r="C136" s="356"/>
      <c r="D136" s="356"/>
      <c r="E136" s="356"/>
      <c r="F136" s="356"/>
      <c r="G136" s="356"/>
      <c r="H136" s="356"/>
      <c r="I136" s="356"/>
      <c r="J136" s="16"/>
      <c r="K136" s="16"/>
    </row>
    <row r="137" spans="1:11" ht="15" hidden="1" customHeight="1" x14ac:dyDescent="0.25"/>
    <row r="138" spans="1:11" ht="15" hidden="1" customHeight="1" x14ac:dyDescent="0.25"/>
    <row r="139" spans="1:11" ht="15" hidden="1" customHeight="1" x14ac:dyDescent="0.25">
      <c r="B139" s="13" t="s">
        <v>161</v>
      </c>
      <c r="C139" s="12">
        <v>4.1999999999999997E-3</v>
      </c>
    </row>
    <row r="140" spans="1:11" ht="15" hidden="1" customHeight="1" x14ac:dyDescent="0.25">
      <c r="B140" s="13" t="s">
        <v>141</v>
      </c>
      <c r="C140" s="12">
        <v>4.0000000000000001E-3</v>
      </c>
    </row>
    <row r="141" spans="1:11" ht="15" hidden="1" customHeight="1" x14ac:dyDescent="0.25">
      <c r="B141" s="11"/>
      <c r="C141" s="10">
        <f>SUM(C139:C140)</f>
        <v>8.199999999999999E-3</v>
      </c>
    </row>
    <row r="142" spans="1:11" ht="15" hidden="1" customHeight="1" x14ac:dyDescent="0.25"/>
    <row r="143" spans="1:11" ht="15" hidden="1" customHeight="1" x14ac:dyDescent="0.25">
      <c r="C143" s="9" t="e">
        <v>#REF!</v>
      </c>
    </row>
    <row r="144" spans="1:11" ht="15" hidden="1" customHeight="1" x14ac:dyDescent="0.25"/>
    <row r="145" spans="1:13" ht="15" customHeight="1" x14ac:dyDescent="0.25">
      <c r="A145" s="254" t="s">
        <v>162</v>
      </c>
      <c r="B145" s="254"/>
      <c r="C145" s="254"/>
      <c r="D145" s="254"/>
      <c r="E145" s="254"/>
      <c r="F145" s="254"/>
      <c r="G145" s="254"/>
      <c r="H145" s="254"/>
      <c r="I145" s="254"/>
      <c r="K145" s="50"/>
    </row>
    <row r="146" spans="1:13" ht="15" customHeight="1" x14ac:dyDescent="0.25">
      <c r="A146" s="130"/>
      <c r="B146" s="130"/>
      <c r="C146" s="130"/>
      <c r="D146" s="130"/>
      <c r="E146" s="130"/>
      <c r="F146" s="130"/>
      <c r="G146" s="130"/>
      <c r="H146" s="130"/>
      <c r="I146" s="130"/>
    </row>
    <row r="147" spans="1:13" ht="15" customHeight="1" x14ac:dyDescent="0.25">
      <c r="A147" s="253" t="s">
        <v>163</v>
      </c>
      <c r="B147" s="253"/>
      <c r="C147" s="253"/>
      <c r="D147" s="253"/>
      <c r="E147" s="253"/>
      <c r="F147" s="253"/>
      <c r="G147" s="253"/>
      <c r="H147" s="253" t="s">
        <v>56</v>
      </c>
      <c r="I147" s="253"/>
    </row>
    <row r="148" spans="1:13" ht="15" customHeight="1" x14ac:dyDescent="0.25">
      <c r="A148" s="28" t="s">
        <v>34</v>
      </c>
      <c r="B148" s="252" t="s">
        <v>164</v>
      </c>
      <c r="C148" s="252"/>
      <c r="D148" s="252"/>
      <c r="E148" s="252"/>
      <c r="F148" s="252"/>
      <c r="G148" s="252"/>
      <c r="H148" s="255">
        <f>I39</f>
        <v>207.07547</v>
      </c>
      <c r="I148" s="255"/>
      <c r="M148" s="57"/>
    </row>
    <row r="149" spans="1:13" ht="15" customHeight="1" x14ac:dyDescent="0.25">
      <c r="A149" s="28" t="s">
        <v>36</v>
      </c>
      <c r="B149" s="252" t="s">
        <v>223</v>
      </c>
      <c r="C149" s="252"/>
      <c r="D149" s="252"/>
      <c r="E149" s="252"/>
      <c r="F149" s="252"/>
      <c r="G149" s="252"/>
      <c r="H149" s="255">
        <f>I40</f>
        <v>276.21111111111111</v>
      </c>
      <c r="I149" s="255"/>
    </row>
    <row r="150" spans="1:13" ht="15" customHeight="1" x14ac:dyDescent="0.25">
      <c r="A150" s="28" t="s">
        <v>39</v>
      </c>
      <c r="B150" s="252" t="s">
        <v>165</v>
      </c>
      <c r="C150" s="252"/>
      <c r="D150" s="252"/>
      <c r="E150" s="252"/>
      <c r="F150" s="252"/>
      <c r="G150" s="252"/>
      <c r="H150" s="294">
        <f>H82</f>
        <v>163.01289250000002</v>
      </c>
      <c r="I150" s="295"/>
    </row>
    <row r="151" spans="1:13" ht="15" customHeight="1" x14ac:dyDescent="0.25">
      <c r="A151" s="28" t="s">
        <v>41</v>
      </c>
      <c r="B151" s="252" t="s">
        <v>217</v>
      </c>
      <c r="C151" s="252"/>
      <c r="D151" s="252"/>
      <c r="E151" s="252"/>
      <c r="F151" s="252"/>
      <c r="G151" s="252"/>
      <c r="H151" s="294">
        <f>I101</f>
        <v>153.33962031444443</v>
      </c>
      <c r="I151" s="295"/>
    </row>
    <row r="152" spans="1:13" ht="15" customHeight="1" x14ac:dyDescent="0.25">
      <c r="A152" s="348" t="s">
        <v>166</v>
      </c>
      <c r="B152" s="349"/>
      <c r="C152" s="349"/>
      <c r="D152" s="349"/>
      <c r="E152" s="349"/>
      <c r="F152" s="349"/>
      <c r="G152" s="350"/>
      <c r="H152" s="361">
        <f>SUM(H148:I151)</f>
        <v>799.63909392555558</v>
      </c>
      <c r="I152" s="362"/>
    </row>
  </sheetData>
  <mergeCells count="172">
    <mergeCell ref="J76:J81"/>
    <mergeCell ref="J88:J92"/>
    <mergeCell ref="A136:I136"/>
    <mergeCell ref="B134:G134"/>
    <mergeCell ref="H134:I134"/>
    <mergeCell ref="A135:G135"/>
    <mergeCell ref="H135:I135"/>
    <mergeCell ref="B132:G132"/>
    <mergeCell ref="H132:I132"/>
    <mergeCell ref="A133:G133"/>
    <mergeCell ref="H133:I133"/>
    <mergeCell ref="B130:G130"/>
    <mergeCell ref="H130:I130"/>
    <mergeCell ref="B131:G131"/>
    <mergeCell ref="H131:I131"/>
    <mergeCell ref="H127:I127"/>
    <mergeCell ref="B128:G128"/>
    <mergeCell ref="H128:I128"/>
    <mergeCell ref="B129:G129"/>
    <mergeCell ref="H129:I129"/>
    <mergeCell ref="B116:G116"/>
    <mergeCell ref="B112:G112"/>
    <mergeCell ref="H112:I112"/>
    <mergeCell ref="A122:B122"/>
    <mergeCell ref="A123:G123"/>
    <mergeCell ref="A124:I124"/>
    <mergeCell ref="A125:I125"/>
    <mergeCell ref="A126:I126"/>
    <mergeCell ref="A127:G127"/>
    <mergeCell ref="B117:G117"/>
    <mergeCell ref="B118:G118"/>
    <mergeCell ref="B119:G119"/>
    <mergeCell ref="A120:B120"/>
    <mergeCell ref="C120:C121"/>
    <mergeCell ref="A121:B121"/>
    <mergeCell ref="A83:I83"/>
    <mergeCell ref="A73:I73"/>
    <mergeCell ref="A74:I74"/>
    <mergeCell ref="A102:I102"/>
    <mergeCell ref="A103:I103"/>
    <mergeCell ref="A104:I104"/>
    <mergeCell ref="A84:I84"/>
    <mergeCell ref="A85:I85"/>
    <mergeCell ref="A108:I108"/>
    <mergeCell ref="H105:I105"/>
    <mergeCell ref="H106:I106"/>
    <mergeCell ref="H107:I107"/>
    <mergeCell ref="B71:G71"/>
    <mergeCell ref="H71:I71"/>
    <mergeCell ref="A72:G72"/>
    <mergeCell ref="H72:I72"/>
    <mergeCell ref="B69:G69"/>
    <mergeCell ref="H69:I69"/>
    <mergeCell ref="B70:G70"/>
    <mergeCell ref="H70:I70"/>
    <mergeCell ref="H82:I82"/>
    <mergeCell ref="A65:I65"/>
    <mergeCell ref="A66:I66"/>
    <mergeCell ref="A67:I67"/>
    <mergeCell ref="B68:G68"/>
    <mergeCell ref="H68:I68"/>
    <mergeCell ref="B62:G62"/>
    <mergeCell ref="H62:I62"/>
    <mergeCell ref="H63:I63"/>
    <mergeCell ref="A64:G64"/>
    <mergeCell ref="H64:I64"/>
    <mergeCell ref="A59:A60"/>
    <mergeCell ref="B59:C60"/>
    <mergeCell ref="H59:I60"/>
    <mergeCell ref="B61:G61"/>
    <mergeCell ref="H61:I61"/>
    <mergeCell ref="B56:G56"/>
    <mergeCell ref="H56:I56"/>
    <mergeCell ref="A57:A58"/>
    <mergeCell ref="B57:B58"/>
    <mergeCell ref="H57:I57"/>
    <mergeCell ref="H58:I58"/>
    <mergeCell ref="B50:G50"/>
    <mergeCell ref="B51:G51"/>
    <mergeCell ref="B52:G52"/>
    <mergeCell ref="A53:G53"/>
    <mergeCell ref="A54:I54"/>
    <mergeCell ref="A55:I55"/>
    <mergeCell ref="B44:G44"/>
    <mergeCell ref="B45:G45"/>
    <mergeCell ref="B46:G46"/>
    <mergeCell ref="B47:G47"/>
    <mergeCell ref="B48:G48"/>
    <mergeCell ref="B49:G49"/>
    <mergeCell ref="B39:G39"/>
    <mergeCell ref="B40:G40"/>
    <mergeCell ref="A42:I42"/>
    <mergeCell ref="A43:I43"/>
    <mergeCell ref="A34:G34"/>
    <mergeCell ref="H34:I34"/>
    <mergeCell ref="A35:I35"/>
    <mergeCell ref="A36:I36"/>
    <mergeCell ref="A37:I37"/>
    <mergeCell ref="B32:G32"/>
    <mergeCell ref="H32:I32"/>
    <mergeCell ref="B33:G33"/>
    <mergeCell ref="H33:I33"/>
    <mergeCell ref="B30:G30"/>
    <mergeCell ref="H30:I30"/>
    <mergeCell ref="B31:G31"/>
    <mergeCell ref="H31:I31"/>
    <mergeCell ref="B38:G38"/>
    <mergeCell ref="B27:G27"/>
    <mergeCell ref="H27:I27"/>
    <mergeCell ref="H28:I28"/>
    <mergeCell ref="F29:G29"/>
    <mergeCell ref="H29:I29"/>
    <mergeCell ref="B23:G23"/>
    <mergeCell ref="H23:I23"/>
    <mergeCell ref="A24:I24"/>
    <mergeCell ref="A25:I25"/>
    <mergeCell ref="B26:G26"/>
    <mergeCell ref="H26:I26"/>
    <mergeCell ref="B21:G21"/>
    <mergeCell ref="H21:I21"/>
    <mergeCell ref="B22:G22"/>
    <mergeCell ref="H22:I22"/>
    <mergeCell ref="C15:I15"/>
    <mergeCell ref="A16:I16"/>
    <mergeCell ref="A17:I17"/>
    <mergeCell ref="A18:I18"/>
    <mergeCell ref="B19:G19"/>
    <mergeCell ref="H19:I19"/>
    <mergeCell ref="B14:G14"/>
    <mergeCell ref="H14:I14"/>
    <mergeCell ref="B8:F8"/>
    <mergeCell ref="G8:I8"/>
    <mergeCell ref="B9:F9"/>
    <mergeCell ref="G9:I9"/>
    <mergeCell ref="B10:F10"/>
    <mergeCell ref="G10:I10"/>
    <mergeCell ref="B20:G20"/>
    <mergeCell ref="H20:I20"/>
    <mergeCell ref="A1:I1"/>
    <mergeCell ref="A2:I2"/>
    <mergeCell ref="C3:I3"/>
    <mergeCell ref="C4:D4"/>
    <mergeCell ref="A6:I6"/>
    <mergeCell ref="A7:I7"/>
    <mergeCell ref="G11:I11"/>
    <mergeCell ref="A12:I12"/>
    <mergeCell ref="B13:G13"/>
    <mergeCell ref="H13:I13"/>
    <mergeCell ref="B151:G151"/>
    <mergeCell ref="H151:I151"/>
    <mergeCell ref="A152:G152"/>
    <mergeCell ref="H152:I152"/>
    <mergeCell ref="A98:G98"/>
    <mergeCell ref="A101:G101"/>
    <mergeCell ref="A145:I145"/>
    <mergeCell ref="A147:G147"/>
    <mergeCell ref="H147:I147"/>
    <mergeCell ref="B148:G148"/>
    <mergeCell ref="H148:I148"/>
    <mergeCell ref="B149:G149"/>
    <mergeCell ref="H149:I149"/>
    <mergeCell ref="B150:G150"/>
    <mergeCell ref="H150:I150"/>
    <mergeCell ref="A109:I109"/>
    <mergeCell ref="B110:G110"/>
    <mergeCell ref="H110:I110"/>
    <mergeCell ref="B111:G111"/>
    <mergeCell ref="H111:I111"/>
    <mergeCell ref="A113:G113"/>
    <mergeCell ref="H113:I113"/>
    <mergeCell ref="A114:I114"/>
    <mergeCell ref="A115:I115"/>
  </mergeCells>
  <dataValidations count="1">
    <dataValidation allowBlank="1" sqref="A1 A125" xr:uid="{E5C299FE-12FC-4B6D-A9C4-A25671C35BDF}"/>
  </dataValidations>
  <printOptions horizontalCentered="1"/>
  <pageMargins left="7.874015748031496E-2" right="7.874015748031496E-2" top="1.7716535433070868" bottom="1.3779527559055118" header="0.31496062992125984" footer="0.31496062992125984"/>
  <pageSetup paperSize="9" scale="83" orientation="portrait" r:id="rId1"/>
  <rowBreaks count="2" manualBreakCount="2">
    <brk id="53" max="8" man="1"/>
    <brk id="113" max="8" man="1"/>
  </rowBreaks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683346-4E8B-4838-8727-496FFFC7C478}">
  <sheetPr>
    <tabColor theme="7" tint="0.59999389629810485"/>
  </sheetPr>
  <dimension ref="A1:Q153"/>
  <sheetViews>
    <sheetView showGridLines="0" topLeftCell="A97" zoomScaleNormal="100" zoomScaleSheetLayoutView="100" workbookViewId="0">
      <selection activeCell="H111" sqref="H111:I112"/>
    </sheetView>
  </sheetViews>
  <sheetFormatPr defaultColWidth="9.140625" defaultRowHeight="15" customHeight="1" x14ac:dyDescent="0.25"/>
  <cols>
    <col min="1" max="1" width="3.140625" style="8" customWidth="1"/>
    <col min="2" max="2" width="16.5703125" style="7" customWidth="1"/>
    <col min="3" max="3" width="17.85546875" style="7" customWidth="1"/>
    <col min="4" max="4" width="11.85546875" style="7" customWidth="1"/>
    <col min="5" max="5" width="12.85546875" style="7" bestFit="1" customWidth="1"/>
    <col min="6" max="6" width="12.140625" style="7" bestFit="1" customWidth="1"/>
    <col min="7" max="7" width="14.42578125" style="7" bestFit="1" customWidth="1"/>
    <col min="8" max="8" width="10.28515625" style="7" customWidth="1"/>
    <col min="9" max="9" width="13.28515625" style="7" customWidth="1"/>
    <col min="10" max="10" width="1.42578125" style="6" customWidth="1"/>
    <col min="11" max="11" width="9.140625" style="6" customWidth="1"/>
    <col min="12" max="12" width="12.7109375" style="6" bestFit="1" customWidth="1"/>
    <col min="13" max="13" width="10" style="6" bestFit="1" customWidth="1"/>
    <col min="14" max="14" width="10.5703125" style="6" bestFit="1" customWidth="1"/>
    <col min="15" max="16" width="9.140625" style="6"/>
    <col min="17" max="17" width="10" style="6" bestFit="1" customWidth="1"/>
    <col min="18" max="16384" width="9.140625" style="6"/>
  </cols>
  <sheetData>
    <row r="1" spans="1:11" ht="15" customHeight="1" x14ac:dyDescent="0.25">
      <c r="A1" s="268" t="s">
        <v>29</v>
      </c>
      <c r="B1" s="268"/>
      <c r="C1" s="268"/>
      <c r="D1" s="268"/>
      <c r="E1" s="268"/>
      <c r="F1" s="268"/>
      <c r="G1" s="268"/>
      <c r="H1" s="268"/>
      <c r="I1" s="268"/>
      <c r="J1" s="16"/>
      <c r="K1" s="16"/>
    </row>
    <row r="2" spans="1:11" ht="15" customHeight="1" x14ac:dyDescent="0.25">
      <c r="A2" s="269"/>
      <c r="B2" s="269"/>
      <c r="C2" s="269"/>
      <c r="D2" s="269"/>
      <c r="E2" s="269"/>
      <c r="F2" s="269"/>
      <c r="G2" s="269"/>
      <c r="H2" s="269"/>
      <c r="I2" s="269"/>
      <c r="J2" s="16"/>
      <c r="K2" s="16"/>
    </row>
    <row r="3" spans="1:11" ht="15" customHeight="1" x14ac:dyDescent="0.25">
      <c r="A3" s="19"/>
      <c r="B3" s="20" t="s">
        <v>30</v>
      </c>
      <c r="C3" s="270"/>
      <c r="D3" s="270"/>
      <c r="E3" s="270"/>
      <c r="F3" s="270"/>
      <c r="G3" s="270"/>
      <c r="H3" s="270"/>
      <c r="I3" s="270"/>
      <c r="J3" s="16"/>
      <c r="K3" s="16"/>
    </row>
    <row r="4" spans="1:11" ht="15" customHeight="1" x14ac:dyDescent="0.25">
      <c r="A4" s="19"/>
      <c r="B4" s="21" t="s">
        <v>31</v>
      </c>
      <c r="C4" s="271"/>
      <c r="D4" s="271"/>
      <c r="E4" s="21"/>
      <c r="F4" s="21"/>
      <c r="G4" s="21"/>
      <c r="H4" s="21"/>
      <c r="I4" s="21"/>
      <c r="J4" s="16"/>
      <c r="K4" s="16"/>
    </row>
    <row r="5" spans="1:11" ht="15" customHeight="1" x14ac:dyDescent="0.25">
      <c r="A5" s="19"/>
      <c r="B5" s="20" t="s">
        <v>32</v>
      </c>
      <c r="C5" s="22"/>
      <c r="D5" s="21"/>
      <c r="E5" s="21"/>
      <c r="F5" s="21"/>
      <c r="G5" s="21"/>
      <c r="H5" s="21"/>
      <c r="I5" s="21"/>
      <c r="J5" s="16"/>
      <c r="K5" s="16"/>
    </row>
    <row r="6" spans="1:11" ht="4.5" customHeight="1" x14ac:dyDescent="0.25">
      <c r="A6" s="269"/>
      <c r="B6" s="269"/>
      <c r="C6" s="269"/>
      <c r="D6" s="269"/>
      <c r="E6" s="269"/>
      <c r="F6" s="269"/>
      <c r="G6" s="269"/>
      <c r="H6" s="269"/>
      <c r="I6" s="269"/>
      <c r="J6" s="16"/>
      <c r="K6" s="16"/>
    </row>
    <row r="7" spans="1:11" ht="15" customHeight="1" x14ac:dyDescent="0.25">
      <c r="A7" s="272" t="s">
        <v>33</v>
      </c>
      <c r="B7" s="272"/>
      <c r="C7" s="272"/>
      <c r="D7" s="272"/>
      <c r="E7" s="272"/>
      <c r="F7" s="272"/>
      <c r="G7" s="272"/>
      <c r="H7" s="272"/>
      <c r="I7" s="272"/>
      <c r="J7" s="16"/>
      <c r="K7" s="16"/>
    </row>
    <row r="8" spans="1:11" ht="15" customHeight="1" x14ac:dyDescent="0.25">
      <c r="A8" s="23" t="s">
        <v>34</v>
      </c>
      <c r="B8" s="256" t="s">
        <v>35</v>
      </c>
      <c r="C8" s="256"/>
      <c r="D8" s="256"/>
      <c r="E8" s="256"/>
      <c r="F8" s="256"/>
      <c r="G8" s="258"/>
      <c r="H8" s="259"/>
      <c r="I8" s="259"/>
      <c r="J8" s="16"/>
      <c r="K8" s="16"/>
    </row>
    <row r="9" spans="1:11" ht="15" customHeight="1" x14ac:dyDescent="0.25">
      <c r="A9" s="23" t="s">
        <v>36</v>
      </c>
      <c r="B9" s="256" t="s">
        <v>37</v>
      </c>
      <c r="C9" s="256"/>
      <c r="D9" s="256"/>
      <c r="E9" s="256"/>
      <c r="F9" s="256"/>
      <c r="G9" s="260" t="s">
        <v>38</v>
      </c>
      <c r="H9" s="261"/>
      <c r="I9" s="262"/>
      <c r="J9" s="16"/>
      <c r="K9" s="16"/>
    </row>
    <row r="10" spans="1:11" ht="15" customHeight="1" x14ac:dyDescent="0.25">
      <c r="A10" s="24" t="s">
        <v>39</v>
      </c>
      <c r="B10" s="263" t="s">
        <v>40</v>
      </c>
      <c r="C10" s="264"/>
      <c r="D10" s="264"/>
      <c r="E10" s="264"/>
      <c r="F10" s="264"/>
      <c r="G10" s="259"/>
      <c r="H10" s="259"/>
      <c r="I10" s="259"/>
      <c r="J10" s="16"/>
      <c r="K10" s="16"/>
    </row>
    <row r="11" spans="1:11" ht="15" customHeight="1" x14ac:dyDescent="0.25">
      <c r="A11" s="23" t="s">
        <v>41</v>
      </c>
      <c r="B11" s="25" t="s">
        <v>42</v>
      </c>
      <c r="C11" s="26"/>
      <c r="D11" s="26"/>
      <c r="E11" s="26"/>
      <c r="F11" s="26"/>
      <c r="G11" s="259">
        <v>30</v>
      </c>
      <c r="H11" s="259"/>
      <c r="I11" s="259"/>
      <c r="J11" s="16"/>
      <c r="K11" s="16"/>
    </row>
    <row r="12" spans="1:11" ht="15" customHeight="1" x14ac:dyDescent="0.25">
      <c r="A12" s="272" t="s">
        <v>43</v>
      </c>
      <c r="B12" s="272"/>
      <c r="C12" s="272"/>
      <c r="D12" s="272"/>
      <c r="E12" s="272"/>
      <c r="F12" s="272"/>
      <c r="G12" s="272"/>
      <c r="H12" s="272"/>
      <c r="I12" s="272"/>
      <c r="J12" s="16"/>
      <c r="K12" s="16"/>
    </row>
    <row r="13" spans="1:11" ht="15" customHeight="1" x14ac:dyDescent="0.25">
      <c r="A13" s="23">
        <v>1</v>
      </c>
      <c r="B13" s="256" t="s">
        <v>44</v>
      </c>
      <c r="C13" s="256"/>
      <c r="D13" s="256"/>
      <c r="E13" s="256"/>
      <c r="F13" s="256"/>
      <c r="G13" s="256"/>
      <c r="H13" s="259" t="s">
        <v>6</v>
      </c>
      <c r="I13" s="259"/>
      <c r="J13" s="16"/>
      <c r="K13" s="16"/>
    </row>
    <row r="14" spans="1:11" ht="15" customHeight="1" x14ac:dyDescent="0.25">
      <c r="A14" s="23">
        <v>2</v>
      </c>
      <c r="B14" s="256" t="s">
        <v>45</v>
      </c>
      <c r="C14" s="256"/>
      <c r="D14" s="256"/>
      <c r="E14" s="256"/>
      <c r="F14" s="256"/>
      <c r="G14" s="256"/>
      <c r="H14" s="257">
        <v>1</v>
      </c>
      <c r="I14" s="257"/>
      <c r="J14" s="16"/>
      <c r="K14" s="16"/>
    </row>
    <row r="15" spans="1:11" ht="15" customHeight="1" x14ac:dyDescent="0.25">
      <c r="A15" s="23">
        <v>3</v>
      </c>
      <c r="B15" s="25" t="s">
        <v>46</v>
      </c>
      <c r="C15" s="277" t="s">
        <v>13</v>
      </c>
      <c r="D15" s="277"/>
      <c r="E15" s="277"/>
      <c r="F15" s="277"/>
      <c r="G15" s="277"/>
      <c r="H15" s="277"/>
      <c r="I15" s="277"/>
      <c r="J15" s="16"/>
      <c r="K15" s="16"/>
    </row>
    <row r="16" spans="1:11" ht="15" customHeight="1" x14ac:dyDescent="0.25">
      <c r="A16" s="269"/>
      <c r="B16" s="269"/>
      <c r="C16" s="269"/>
      <c r="D16" s="269"/>
      <c r="E16" s="269"/>
      <c r="F16" s="269"/>
      <c r="G16" s="269"/>
      <c r="H16" s="269"/>
      <c r="I16" s="269"/>
      <c r="J16" s="16"/>
      <c r="K16" s="16"/>
    </row>
    <row r="17" spans="1:14" ht="15" customHeight="1" x14ac:dyDescent="0.25">
      <c r="A17" s="272" t="s">
        <v>47</v>
      </c>
      <c r="B17" s="272"/>
      <c r="C17" s="272"/>
      <c r="D17" s="272"/>
      <c r="E17" s="272"/>
      <c r="F17" s="272"/>
      <c r="G17" s="272"/>
      <c r="H17" s="272"/>
      <c r="I17" s="272"/>
      <c r="J17" s="16"/>
      <c r="K17" s="16"/>
    </row>
    <row r="18" spans="1:14" ht="15" customHeight="1" x14ac:dyDescent="0.25">
      <c r="A18" s="278" t="s">
        <v>48</v>
      </c>
      <c r="B18" s="278"/>
      <c r="C18" s="278"/>
      <c r="D18" s="278"/>
      <c r="E18" s="278"/>
      <c r="F18" s="278"/>
      <c r="G18" s="278"/>
      <c r="H18" s="278"/>
      <c r="I18" s="278"/>
      <c r="J18" s="16"/>
      <c r="K18" s="16"/>
    </row>
    <row r="19" spans="1:14" x14ac:dyDescent="0.25">
      <c r="A19" s="27">
        <v>1</v>
      </c>
      <c r="B19" s="265" t="s">
        <v>49</v>
      </c>
      <c r="C19" s="265"/>
      <c r="D19" s="265"/>
      <c r="E19" s="265"/>
      <c r="F19" s="265"/>
      <c r="G19" s="265"/>
      <c r="H19" s="275"/>
      <c r="I19" s="276"/>
      <c r="J19" s="16"/>
      <c r="K19" s="16"/>
    </row>
    <row r="20" spans="1:14" ht="15" customHeight="1" x14ac:dyDescent="0.25">
      <c r="A20" s="27">
        <v>2</v>
      </c>
      <c r="B20" s="265" t="s">
        <v>50</v>
      </c>
      <c r="C20" s="265"/>
      <c r="D20" s="265"/>
      <c r="E20" s="265"/>
      <c r="F20" s="265"/>
      <c r="G20" s="265"/>
      <c r="H20" s="266"/>
      <c r="I20" s="267"/>
      <c r="J20" s="16"/>
      <c r="K20" s="16"/>
    </row>
    <row r="21" spans="1:14" ht="15" customHeight="1" x14ac:dyDescent="0.25">
      <c r="A21" s="27">
        <v>3</v>
      </c>
      <c r="B21" s="265" t="s">
        <v>51</v>
      </c>
      <c r="C21" s="265"/>
      <c r="D21" s="265"/>
      <c r="E21" s="265"/>
      <c r="F21" s="265"/>
      <c r="G21" s="265"/>
      <c r="H21" s="273">
        <v>2485.9</v>
      </c>
      <c r="I21" s="274"/>
      <c r="J21" s="16"/>
      <c r="K21" s="16"/>
    </row>
    <row r="22" spans="1:14" x14ac:dyDescent="0.25">
      <c r="A22" s="27">
        <v>4</v>
      </c>
      <c r="B22" s="265" t="s">
        <v>52</v>
      </c>
      <c r="C22" s="265"/>
      <c r="D22" s="265"/>
      <c r="E22" s="265"/>
      <c r="F22" s="265"/>
      <c r="G22" s="265"/>
      <c r="H22" s="275"/>
      <c r="I22" s="276"/>
      <c r="J22" s="16"/>
      <c r="K22" s="16"/>
    </row>
    <row r="23" spans="1:14" ht="15" customHeight="1" x14ac:dyDescent="0.25">
      <c r="A23" s="27">
        <v>5</v>
      </c>
      <c r="B23" s="265" t="s">
        <v>53</v>
      </c>
      <c r="C23" s="265"/>
      <c r="D23" s="265"/>
      <c r="E23" s="265"/>
      <c r="F23" s="265"/>
      <c r="G23" s="265"/>
      <c r="H23" s="281" t="s">
        <v>224</v>
      </c>
      <c r="I23" s="282"/>
      <c r="J23" s="16"/>
      <c r="K23" s="16"/>
    </row>
    <row r="24" spans="1:14" ht="15" customHeight="1" x14ac:dyDescent="0.25">
      <c r="A24" s="283"/>
      <c r="B24" s="283"/>
      <c r="C24" s="283"/>
      <c r="D24" s="283"/>
      <c r="E24" s="283"/>
      <c r="F24" s="283"/>
      <c r="G24" s="283"/>
      <c r="H24" s="283"/>
      <c r="I24" s="283"/>
      <c r="J24" s="16"/>
      <c r="K24" s="16"/>
    </row>
    <row r="25" spans="1:14" ht="15" customHeight="1" x14ac:dyDescent="0.25">
      <c r="A25" s="284" t="s">
        <v>54</v>
      </c>
      <c r="B25" s="285"/>
      <c r="C25" s="285"/>
      <c r="D25" s="285"/>
      <c r="E25" s="285"/>
      <c r="F25" s="285"/>
      <c r="G25" s="285"/>
      <c r="H25" s="285"/>
      <c r="I25" s="286"/>
      <c r="J25" s="16"/>
      <c r="K25" s="16"/>
      <c r="M25" s="50"/>
    </row>
    <row r="26" spans="1:14" ht="15" customHeight="1" x14ac:dyDescent="0.25">
      <c r="A26" s="44">
        <v>1</v>
      </c>
      <c r="B26" s="287" t="s">
        <v>55</v>
      </c>
      <c r="C26" s="287"/>
      <c r="D26" s="287"/>
      <c r="E26" s="287"/>
      <c r="F26" s="287"/>
      <c r="G26" s="287"/>
      <c r="H26" s="375" t="s">
        <v>56</v>
      </c>
      <c r="I26" s="375"/>
      <c r="J26" s="16"/>
      <c r="K26" s="16"/>
      <c r="M26" s="50"/>
    </row>
    <row r="27" spans="1:14" ht="15" customHeight="1" x14ac:dyDescent="0.25">
      <c r="A27" s="27" t="s">
        <v>34</v>
      </c>
      <c r="B27" s="256" t="s">
        <v>57</v>
      </c>
      <c r="C27" s="256"/>
      <c r="D27" s="256"/>
      <c r="E27" s="256"/>
      <c r="F27" s="256"/>
      <c r="G27" s="256"/>
      <c r="H27" s="374">
        <f>H21</f>
        <v>2485.9</v>
      </c>
      <c r="I27" s="374"/>
      <c r="J27" s="16"/>
      <c r="K27" s="16"/>
    </row>
    <row r="28" spans="1:14" ht="15" customHeight="1" x14ac:dyDescent="0.25">
      <c r="A28" s="28" t="s">
        <v>36</v>
      </c>
      <c r="B28" s="29" t="s">
        <v>58</v>
      </c>
      <c r="C28" s="30"/>
      <c r="D28" s="31" t="s">
        <v>59</v>
      </c>
      <c r="E28" s="31" t="s">
        <v>62</v>
      </c>
      <c r="F28" s="30"/>
      <c r="G28" s="32"/>
      <c r="H28" s="255">
        <f>IF(E28="N",0,H27*0.3)</f>
        <v>0</v>
      </c>
      <c r="I28" s="255"/>
      <c r="J28" s="16"/>
      <c r="K28" s="16"/>
    </row>
    <row r="29" spans="1:14" ht="15" customHeight="1" x14ac:dyDescent="0.25">
      <c r="A29" s="28" t="s">
        <v>39</v>
      </c>
      <c r="B29" s="29" t="s">
        <v>61</v>
      </c>
      <c r="C29" s="30"/>
      <c r="D29" s="31" t="s">
        <v>59</v>
      </c>
      <c r="E29" s="31" t="s">
        <v>62</v>
      </c>
      <c r="F29" s="279"/>
      <c r="G29" s="280"/>
      <c r="H29" s="295"/>
      <c r="I29" s="255"/>
      <c r="J29" s="16"/>
      <c r="K29" s="16"/>
      <c r="N29" s="57"/>
    </row>
    <row r="30" spans="1:14" ht="15" customHeight="1" x14ac:dyDescent="0.25">
      <c r="A30" s="27" t="s">
        <v>41</v>
      </c>
      <c r="B30" s="289" t="s">
        <v>63</v>
      </c>
      <c r="C30" s="290"/>
      <c r="D30" s="290"/>
      <c r="E30" s="290"/>
      <c r="F30" s="290"/>
      <c r="G30" s="291"/>
      <c r="H30" s="255"/>
      <c r="I30" s="255"/>
      <c r="J30" s="16"/>
      <c r="K30" s="16"/>
    </row>
    <row r="31" spans="1:14" ht="15" customHeight="1" x14ac:dyDescent="0.25">
      <c r="A31" s="27" t="s">
        <v>64</v>
      </c>
      <c r="B31" s="289" t="s">
        <v>65</v>
      </c>
      <c r="C31" s="290"/>
      <c r="D31" s="290"/>
      <c r="E31" s="290"/>
      <c r="F31" s="290"/>
      <c r="G31" s="291"/>
      <c r="H31" s="255"/>
      <c r="I31" s="255"/>
      <c r="J31" s="16"/>
      <c r="K31" s="16"/>
    </row>
    <row r="32" spans="1:14" ht="15" customHeight="1" x14ac:dyDescent="0.25">
      <c r="A32" s="23" t="s">
        <v>66</v>
      </c>
      <c r="B32" s="288" t="s">
        <v>67</v>
      </c>
      <c r="C32" s="288"/>
      <c r="D32" s="288"/>
      <c r="E32" s="288"/>
      <c r="F32" s="288"/>
      <c r="G32" s="288"/>
      <c r="H32" s="372"/>
      <c r="I32" s="372"/>
      <c r="J32" s="16"/>
      <c r="K32" s="16"/>
    </row>
    <row r="33" spans="1:17" ht="15" customHeight="1" x14ac:dyDescent="0.25">
      <c r="A33" s="27" t="s">
        <v>68</v>
      </c>
      <c r="B33" s="265" t="s">
        <v>69</v>
      </c>
      <c r="C33" s="265"/>
      <c r="D33" s="265"/>
      <c r="E33" s="265"/>
      <c r="F33" s="265"/>
      <c r="G33" s="265"/>
      <c r="H33" s="373"/>
      <c r="I33" s="373"/>
      <c r="J33" s="16"/>
      <c r="K33" s="16"/>
    </row>
    <row r="34" spans="1:17" ht="15" customHeight="1" x14ac:dyDescent="0.25">
      <c r="A34" s="278" t="s">
        <v>70</v>
      </c>
      <c r="B34" s="278"/>
      <c r="C34" s="278"/>
      <c r="D34" s="278"/>
      <c r="E34" s="278"/>
      <c r="F34" s="278"/>
      <c r="G34" s="278"/>
      <c r="H34" s="327">
        <f>SUM(H27:I33)</f>
        <v>2485.9</v>
      </c>
      <c r="I34" s="327"/>
      <c r="J34" s="16"/>
      <c r="K34" s="16"/>
    </row>
    <row r="35" spans="1:17" ht="15" customHeight="1" x14ac:dyDescent="0.25">
      <c r="A35" s="283"/>
      <c r="B35" s="283"/>
      <c r="C35" s="283"/>
      <c r="D35" s="283"/>
      <c r="E35" s="283"/>
      <c r="F35" s="283"/>
      <c r="G35" s="283"/>
      <c r="H35" s="283"/>
      <c r="I35" s="283"/>
      <c r="J35" s="16"/>
      <c r="K35" s="16"/>
      <c r="L35" s="55"/>
      <c r="N35" s="55"/>
    </row>
    <row r="36" spans="1:17" ht="15" customHeight="1" x14ac:dyDescent="0.25">
      <c r="A36" s="284" t="s">
        <v>71</v>
      </c>
      <c r="B36" s="285"/>
      <c r="C36" s="285"/>
      <c r="D36" s="285"/>
      <c r="E36" s="285"/>
      <c r="F36" s="285"/>
      <c r="G36" s="285"/>
      <c r="H36" s="285"/>
      <c r="I36" s="286"/>
      <c r="J36" s="16"/>
      <c r="K36" s="16"/>
      <c r="Q36" s="55"/>
    </row>
    <row r="37" spans="1:17" ht="15" customHeight="1" x14ac:dyDescent="0.25">
      <c r="A37" s="287" t="s">
        <v>72</v>
      </c>
      <c r="B37" s="287"/>
      <c r="C37" s="287"/>
      <c r="D37" s="287"/>
      <c r="E37" s="287"/>
      <c r="F37" s="287"/>
      <c r="G37" s="287"/>
      <c r="H37" s="287"/>
      <c r="I37" s="287"/>
      <c r="J37" s="16"/>
      <c r="K37" s="16"/>
      <c r="L37" s="61"/>
    </row>
    <row r="38" spans="1:17" ht="15" customHeight="1" x14ac:dyDescent="0.25">
      <c r="A38" s="44" t="s">
        <v>73</v>
      </c>
      <c r="B38" s="302" t="s">
        <v>74</v>
      </c>
      <c r="C38" s="303"/>
      <c r="D38" s="303"/>
      <c r="E38" s="303"/>
      <c r="F38" s="303"/>
      <c r="G38" s="304"/>
      <c r="H38" s="44" t="s">
        <v>75</v>
      </c>
      <c r="I38" s="47" t="s">
        <v>56</v>
      </c>
      <c r="J38" s="16"/>
      <c r="K38" s="16"/>
      <c r="N38" s="59"/>
    </row>
    <row r="39" spans="1:17" ht="15" customHeight="1" x14ac:dyDescent="0.25">
      <c r="A39" s="27" t="s">
        <v>34</v>
      </c>
      <c r="B39" s="305" t="s">
        <v>76</v>
      </c>
      <c r="C39" s="306"/>
      <c r="D39" s="306"/>
      <c r="E39" s="306"/>
      <c r="F39" s="306"/>
      <c r="G39" s="307"/>
      <c r="H39" s="64">
        <v>8.3299999999999999E-2</v>
      </c>
      <c r="I39" s="34">
        <f>H34*H39</f>
        <v>207.07547</v>
      </c>
      <c r="J39" s="16"/>
      <c r="K39" s="17"/>
      <c r="L39" s="60"/>
      <c r="M39" s="60"/>
      <c r="N39" s="59"/>
      <c r="O39" s="14"/>
    </row>
    <row r="40" spans="1:17" ht="15" customHeight="1" x14ac:dyDescent="0.25">
      <c r="A40" s="27" t="s">
        <v>36</v>
      </c>
      <c r="B40" s="305" t="s">
        <v>77</v>
      </c>
      <c r="C40" s="306"/>
      <c r="D40" s="306"/>
      <c r="E40" s="306"/>
      <c r="F40" s="306"/>
      <c r="G40" s="307"/>
      <c r="H40" s="64">
        <f>0.0833333333333333+0.0277777777777778</f>
        <v>0.1111111111111111</v>
      </c>
      <c r="I40" s="34">
        <f>H34*H40</f>
        <v>276.21111111111111</v>
      </c>
      <c r="J40" s="16"/>
      <c r="K40" s="17"/>
      <c r="L40" s="60"/>
      <c r="M40" s="60"/>
      <c r="N40" s="59"/>
      <c r="O40" s="14"/>
    </row>
    <row r="41" spans="1:17" ht="15" customHeight="1" x14ac:dyDescent="0.25">
      <c r="A41" s="63" t="s">
        <v>78</v>
      </c>
      <c r="B41" s="62"/>
      <c r="C41" s="62"/>
      <c r="D41" s="62"/>
      <c r="E41" s="62"/>
      <c r="F41" s="62"/>
      <c r="G41" s="62"/>
      <c r="H41" s="69">
        <f>SUM(H39:H40)</f>
        <v>0.19441111111111109</v>
      </c>
      <c r="I41" s="68">
        <f>SUM(I39:I40)</f>
        <v>483.2865811111111</v>
      </c>
      <c r="J41" s="16"/>
      <c r="K41" s="16"/>
      <c r="L41" s="55"/>
      <c r="N41" s="55"/>
    </row>
    <row r="42" spans="1:17" ht="15" customHeight="1" x14ac:dyDescent="0.25">
      <c r="A42" s="308" t="s">
        <v>79</v>
      </c>
      <c r="B42" s="308"/>
      <c r="C42" s="308"/>
      <c r="D42" s="308"/>
      <c r="E42" s="308"/>
      <c r="F42" s="308"/>
      <c r="G42" s="308"/>
      <c r="H42" s="308"/>
      <c r="I42" s="308"/>
      <c r="J42" s="16"/>
      <c r="K42" s="16"/>
      <c r="L42" s="55"/>
    </row>
    <row r="43" spans="1:17" ht="15" customHeight="1" x14ac:dyDescent="0.25">
      <c r="A43" s="287" t="s">
        <v>80</v>
      </c>
      <c r="B43" s="287"/>
      <c r="C43" s="287"/>
      <c r="D43" s="287"/>
      <c r="E43" s="287"/>
      <c r="F43" s="287"/>
      <c r="G43" s="287"/>
      <c r="H43" s="287"/>
      <c r="I43" s="287"/>
      <c r="J43" s="16"/>
      <c r="K43" s="16"/>
    </row>
    <row r="44" spans="1:17" ht="15" customHeight="1" x14ac:dyDescent="0.25">
      <c r="A44" s="44" t="s">
        <v>81</v>
      </c>
      <c r="B44" s="287" t="s">
        <v>82</v>
      </c>
      <c r="C44" s="287"/>
      <c r="D44" s="287"/>
      <c r="E44" s="287"/>
      <c r="F44" s="287"/>
      <c r="G44" s="287"/>
      <c r="H44" s="44" t="s">
        <v>75</v>
      </c>
      <c r="I44" s="47" t="s">
        <v>56</v>
      </c>
      <c r="J44" s="16"/>
      <c r="K44" s="16"/>
      <c r="N44" s="55"/>
    </row>
    <row r="45" spans="1:17" ht="15" customHeight="1" x14ac:dyDescent="0.25">
      <c r="A45" s="27" t="s">
        <v>34</v>
      </c>
      <c r="B45" s="305" t="s">
        <v>83</v>
      </c>
      <c r="C45" s="306"/>
      <c r="D45" s="306"/>
      <c r="E45" s="306"/>
      <c r="F45" s="306"/>
      <c r="G45" s="307"/>
      <c r="H45" s="35">
        <v>0.2</v>
      </c>
      <c r="I45" s="36">
        <f>($H$34+$I$41)*H45</f>
        <v>593.83731622222228</v>
      </c>
      <c r="J45" s="16"/>
      <c r="K45" s="16"/>
      <c r="P45" s="57"/>
    </row>
    <row r="46" spans="1:17" ht="15" customHeight="1" x14ac:dyDescent="0.25">
      <c r="A46" s="27" t="s">
        <v>36</v>
      </c>
      <c r="B46" s="305" t="s">
        <v>84</v>
      </c>
      <c r="C46" s="306"/>
      <c r="D46" s="306"/>
      <c r="E46" s="306"/>
      <c r="F46" s="306"/>
      <c r="G46" s="307"/>
      <c r="H46" s="35">
        <v>2.5000000000000001E-2</v>
      </c>
      <c r="I46" s="36">
        <f t="shared" ref="I46:I52" si="0">($H$34+$I$41)*H46</f>
        <v>74.229664527777786</v>
      </c>
      <c r="J46" s="16"/>
      <c r="K46" s="16"/>
      <c r="O46" s="55"/>
    </row>
    <row r="47" spans="1:17" ht="15" customHeight="1" x14ac:dyDescent="0.25">
      <c r="A47" s="37" t="s">
        <v>39</v>
      </c>
      <c r="B47" s="305" t="s">
        <v>85</v>
      </c>
      <c r="C47" s="306"/>
      <c r="D47" s="306"/>
      <c r="E47" s="306"/>
      <c r="F47" s="306"/>
      <c r="G47" s="307"/>
      <c r="H47" s="205">
        <v>0.03</v>
      </c>
      <c r="I47" s="36">
        <f t="shared" si="0"/>
        <v>89.075597433333328</v>
      </c>
      <c r="J47" s="16"/>
      <c r="K47" s="16"/>
      <c r="L47" s="55"/>
    </row>
    <row r="48" spans="1:17" ht="15" customHeight="1" x14ac:dyDescent="0.25">
      <c r="A48" s="37" t="s">
        <v>41</v>
      </c>
      <c r="B48" s="305" t="s">
        <v>86</v>
      </c>
      <c r="C48" s="306"/>
      <c r="D48" s="306"/>
      <c r="E48" s="306"/>
      <c r="F48" s="306"/>
      <c r="G48" s="307"/>
      <c r="H48" s="35">
        <v>1.4999999999999999E-2</v>
      </c>
      <c r="I48" s="36">
        <f>($H$34+$I$41)*H48</f>
        <v>44.537798716666664</v>
      </c>
      <c r="J48" s="16"/>
      <c r="K48" s="16"/>
      <c r="L48" s="55"/>
    </row>
    <row r="49" spans="1:15" ht="15" customHeight="1" x14ac:dyDescent="0.25">
      <c r="A49" s="27" t="s">
        <v>64</v>
      </c>
      <c r="B49" s="305" t="s">
        <v>87</v>
      </c>
      <c r="C49" s="306"/>
      <c r="D49" s="306"/>
      <c r="E49" s="306"/>
      <c r="F49" s="306"/>
      <c r="G49" s="307"/>
      <c r="H49" s="53">
        <v>0.01</v>
      </c>
      <c r="I49" s="36">
        <f t="shared" si="0"/>
        <v>29.691865811111111</v>
      </c>
      <c r="J49" s="16"/>
      <c r="K49" s="16"/>
    </row>
    <row r="50" spans="1:15" ht="15" customHeight="1" x14ac:dyDescent="0.25">
      <c r="A50" s="27" t="s">
        <v>66</v>
      </c>
      <c r="B50" s="305" t="s">
        <v>88</v>
      </c>
      <c r="C50" s="306"/>
      <c r="D50" s="306"/>
      <c r="E50" s="306"/>
      <c r="F50" s="306"/>
      <c r="G50" s="307"/>
      <c r="H50" s="35">
        <v>6.0000000000000001E-3</v>
      </c>
      <c r="I50" s="36">
        <f t="shared" si="0"/>
        <v>17.815119486666667</v>
      </c>
      <c r="J50" s="16"/>
      <c r="K50" s="16"/>
    </row>
    <row r="51" spans="1:15" ht="15" customHeight="1" x14ac:dyDescent="0.25">
      <c r="A51" s="27" t="s">
        <v>68</v>
      </c>
      <c r="B51" s="265" t="s">
        <v>89</v>
      </c>
      <c r="C51" s="265"/>
      <c r="D51" s="265"/>
      <c r="E51" s="265"/>
      <c r="F51" s="265"/>
      <c r="G51" s="265"/>
      <c r="H51" s="35">
        <v>2E-3</v>
      </c>
      <c r="I51" s="36">
        <f t="shared" si="0"/>
        <v>5.9383731622222227</v>
      </c>
      <c r="J51" s="16"/>
      <c r="K51" s="16"/>
    </row>
    <row r="52" spans="1:15" ht="15" customHeight="1" x14ac:dyDescent="0.25">
      <c r="A52" s="27" t="s">
        <v>90</v>
      </c>
      <c r="B52" s="265" t="s">
        <v>91</v>
      </c>
      <c r="C52" s="265"/>
      <c r="D52" s="265"/>
      <c r="E52" s="265"/>
      <c r="F52" s="265"/>
      <c r="G52" s="265"/>
      <c r="H52" s="53">
        <v>0.08</v>
      </c>
      <c r="I52" s="36">
        <f t="shared" si="0"/>
        <v>237.53492648888889</v>
      </c>
      <c r="J52" s="16"/>
      <c r="K52" s="16"/>
    </row>
    <row r="53" spans="1:15" ht="15" customHeight="1" x14ac:dyDescent="0.25">
      <c r="A53" s="278" t="s">
        <v>28</v>
      </c>
      <c r="B53" s="278"/>
      <c r="C53" s="278"/>
      <c r="D53" s="278"/>
      <c r="E53" s="278"/>
      <c r="F53" s="278"/>
      <c r="G53" s="278"/>
      <c r="H53" s="49">
        <f>SUM(H45:H52)</f>
        <v>0.36800000000000005</v>
      </c>
      <c r="I53" s="48">
        <f>SUM(I45:I52)</f>
        <v>1092.6606618488888</v>
      </c>
      <c r="J53" s="16"/>
      <c r="K53" s="16"/>
    </row>
    <row r="54" spans="1:15" ht="15" customHeight="1" x14ac:dyDescent="0.25">
      <c r="A54" s="308"/>
      <c r="B54" s="308"/>
      <c r="C54" s="308"/>
      <c r="D54" s="308"/>
      <c r="E54" s="308"/>
      <c r="F54" s="308"/>
      <c r="G54" s="308"/>
      <c r="H54" s="308"/>
      <c r="I54" s="308"/>
      <c r="J54" s="16"/>
      <c r="K54" s="16"/>
    </row>
    <row r="55" spans="1:15" ht="15" customHeight="1" x14ac:dyDescent="0.25">
      <c r="A55" s="311" t="s">
        <v>92</v>
      </c>
      <c r="B55" s="312"/>
      <c r="C55" s="312"/>
      <c r="D55" s="312"/>
      <c r="E55" s="312"/>
      <c r="F55" s="312"/>
      <c r="G55" s="312"/>
      <c r="H55" s="312"/>
      <c r="I55" s="313"/>
      <c r="J55" s="16"/>
      <c r="K55" s="16"/>
    </row>
    <row r="56" spans="1:15" ht="15" customHeight="1" x14ac:dyDescent="0.25">
      <c r="A56" s="44" t="s">
        <v>93</v>
      </c>
      <c r="B56" s="287" t="s">
        <v>94</v>
      </c>
      <c r="C56" s="287"/>
      <c r="D56" s="287"/>
      <c r="E56" s="287"/>
      <c r="F56" s="287"/>
      <c r="G56" s="287"/>
      <c r="H56" s="278" t="s">
        <v>56</v>
      </c>
      <c r="I56" s="278"/>
      <c r="J56" s="16"/>
      <c r="K56" s="16"/>
    </row>
    <row r="57" spans="1:15" ht="15" customHeight="1" x14ac:dyDescent="0.25">
      <c r="A57" s="314" t="s">
        <v>34</v>
      </c>
      <c r="B57" s="314" t="s">
        <v>95</v>
      </c>
      <c r="C57" s="27" t="s">
        <v>96</v>
      </c>
      <c r="D57" s="27" t="s">
        <v>97</v>
      </c>
      <c r="E57" s="27" t="s">
        <v>98</v>
      </c>
      <c r="F57" s="27" t="s">
        <v>99</v>
      </c>
      <c r="G57" s="27" t="s">
        <v>100</v>
      </c>
      <c r="H57" s="316">
        <f>D58*E58*F58</f>
        <v>189.2</v>
      </c>
      <c r="I57" s="317"/>
      <c r="J57" s="16"/>
      <c r="K57" s="16"/>
    </row>
    <row r="58" spans="1:15" ht="15" customHeight="1" x14ac:dyDescent="0.25">
      <c r="A58" s="315"/>
      <c r="B58" s="315"/>
      <c r="C58" s="27" t="s">
        <v>60</v>
      </c>
      <c r="D58" s="33">
        <v>4.3</v>
      </c>
      <c r="E58" s="27">
        <v>2</v>
      </c>
      <c r="F58" s="27">
        <v>22</v>
      </c>
      <c r="G58" s="33">
        <f>H27*0.06</f>
        <v>149.154</v>
      </c>
      <c r="H58" s="318">
        <f>IF(C58="N",0,IF(D58*E58*F58-(H27*6%)&lt;0,0,D58*E58*F58-(H27*6%)))</f>
        <v>40.045999999999992</v>
      </c>
      <c r="I58" s="319"/>
      <c r="J58" s="16"/>
      <c r="K58" s="16"/>
    </row>
    <row r="59" spans="1:15" ht="15" customHeight="1" x14ac:dyDescent="0.25">
      <c r="A59" s="314" t="s">
        <v>36</v>
      </c>
      <c r="B59" s="328" t="s">
        <v>101</v>
      </c>
      <c r="C59" s="329"/>
      <c r="D59" s="27" t="s">
        <v>96</v>
      </c>
      <c r="E59" s="27" t="s">
        <v>97</v>
      </c>
      <c r="F59" s="27" t="s">
        <v>99</v>
      </c>
      <c r="G59" s="27" t="s">
        <v>100</v>
      </c>
      <c r="H59" s="332">
        <f>IF(D60="N",0,(E60*F60)-G60)</f>
        <v>465.3</v>
      </c>
      <c r="I59" s="333"/>
      <c r="J59" s="16"/>
      <c r="K59" s="16"/>
      <c r="O59" s="55"/>
    </row>
    <row r="60" spans="1:15" ht="15" customHeight="1" x14ac:dyDescent="0.25">
      <c r="A60" s="315"/>
      <c r="B60" s="330"/>
      <c r="C60" s="331"/>
      <c r="D60" s="27" t="s">
        <v>60</v>
      </c>
      <c r="E60" s="206">
        <v>23.5</v>
      </c>
      <c r="F60" s="27">
        <v>22</v>
      </c>
      <c r="G60" s="33">
        <f>E60*F60*0.1</f>
        <v>51.7</v>
      </c>
      <c r="H60" s="334"/>
      <c r="I60" s="335"/>
      <c r="J60" s="16"/>
      <c r="K60" s="16"/>
      <c r="O60" s="55"/>
    </row>
    <row r="61" spans="1:15" ht="15" customHeight="1" x14ac:dyDescent="0.25">
      <c r="A61" s="54" t="s">
        <v>39</v>
      </c>
      <c r="B61" s="367" t="s">
        <v>102</v>
      </c>
      <c r="C61" s="368"/>
      <c r="D61" s="368"/>
      <c r="E61" s="368"/>
      <c r="F61" s="368"/>
      <c r="G61" s="369"/>
      <c r="H61" s="323">
        <v>0</v>
      </c>
      <c r="I61" s="324"/>
      <c r="J61" s="16"/>
      <c r="K61" s="16"/>
      <c r="O61" s="55"/>
    </row>
    <row r="62" spans="1:15" ht="15" customHeight="1" x14ac:dyDescent="0.25">
      <c r="A62" s="54" t="s">
        <v>41</v>
      </c>
      <c r="B62" s="367" t="s">
        <v>103</v>
      </c>
      <c r="C62" s="368"/>
      <c r="D62" s="368"/>
      <c r="E62" s="368"/>
      <c r="F62" s="368"/>
      <c r="G62" s="369"/>
      <c r="H62" s="323">
        <v>0</v>
      </c>
      <c r="I62" s="324"/>
      <c r="J62" s="16"/>
      <c r="K62" s="16"/>
      <c r="O62" s="55"/>
    </row>
    <row r="63" spans="1:15" ht="15" customHeight="1" x14ac:dyDescent="0.25">
      <c r="A63" s="54" t="s">
        <v>64</v>
      </c>
      <c r="B63" s="97" t="s">
        <v>104</v>
      </c>
      <c r="C63" s="98"/>
      <c r="D63" s="98"/>
      <c r="E63" s="98"/>
      <c r="F63" s="98"/>
      <c r="G63" s="99"/>
      <c r="H63" s="325">
        <v>20.149999999999999</v>
      </c>
      <c r="I63" s="326"/>
      <c r="J63" s="16"/>
      <c r="K63" s="16"/>
      <c r="O63" s="55"/>
    </row>
    <row r="64" spans="1:15" ht="15" customHeight="1" x14ac:dyDescent="0.25">
      <c r="A64" s="278" t="s">
        <v>78</v>
      </c>
      <c r="B64" s="278"/>
      <c r="C64" s="278"/>
      <c r="D64" s="278"/>
      <c r="E64" s="278"/>
      <c r="F64" s="278"/>
      <c r="G64" s="278"/>
      <c r="H64" s="327">
        <f>SUM(H58:I63)</f>
        <v>525.49599999999998</v>
      </c>
      <c r="I64" s="327"/>
      <c r="J64" s="16"/>
      <c r="K64" s="16"/>
    </row>
    <row r="65" spans="1:15" ht="15" customHeight="1" x14ac:dyDescent="0.25">
      <c r="A65" s="269"/>
      <c r="B65" s="269"/>
      <c r="C65" s="269"/>
      <c r="D65" s="269"/>
      <c r="E65" s="269"/>
      <c r="F65" s="269"/>
      <c r="G65" s="269"/>
      <c r="H65" s="269"/>
      <c r="I65" s="269"/>
      <c r="J65" s="16"/>
      <c r="K65" s="16"/>
    </row>
    <row r="66" spans="1:15" ht="15" customHeight="1" x14ac:dyDescent="0.25">
      <c r="A66" s="336" t="s">
        <v>105</v>
      </c>
      <c r="B66" s="336"/>
      <c r="C66" s="336"/>
      <c r="D66" s="336"/>
      <c r="E66" s="336"/>
      <c r="F66" s="336"/>
      <c r="G66" s="336"/>
      <c r="H66" s="336"/>
      <c r="I66" s="336"/>
      <c r="J66" s="16"/>
      <c r="K66" s="16"/>
      <c r="N66" s="56"/>
    </row>
    <row r="67" spans="1:15" ht="15" customHeight="1" x14ac:dyDescent="0.25">
      <c r="A67" s="337"/>
      <c r="B67" s="337"/>
      <c r="C67" s="337"/>
      <c r="D67" s="337"/>
      <c r="E67" s="337"/>
      <c r="F67" s="337"/>
      <c r="G67" s="337"/>
      <c r="H67" s="337"/>
      <c r="I67" s="337"/>
      <c r="J67" s="16"/>
      <c r="K67" s="16"/>
      <c r="N67" s="55"/>
    </row>
    <row r="68" spans="1:15" ht="15" customHeight="1" x14ac:dyDescent="0.25">
      <c r="A68" s="43">
        <v>2</v>
      </c>
      <c r="B68" s="338" t="s">
        <v>106</v>
      </c>
      <c r="C68" s="338"/>
      <c r="D68" s="338"/>
      <c r="E68" s="338"/>
      <c r="F68" s="338"/>
      <c r="G68" s="338"/>
      <c r="H68" s="253" t="s">
        <v>56</v>
      </c>
      <c r="I68" s="253"/>
      <c r="J68" s="16"/>
      <c r="K68" s="16"/>
    </row>
    <row r="69" spans="1:15" ht="15" customHeight="1" x14ac:dyDescent="0.25">
      <c r="A69" s="28" t="s">
        <v>73</v>
      </c>
      <c r="B69" s="252" t="s">
        <v>107</v>
      </c>
      <c r="C69" s="252"/>
      <c r="D69" s="252"/>
      <c r="E69" s="252"/>
      <c r="F69" s="252"/>
      <c r="G69" s="252"/>
      <c r="H69" s="255">
        <f>I41</f>
        <v>483.2865811111111</v>
      </c>
      <c r="I69" s="255"/>
      <c r="J69" s="16"/>
      <c r="K69" s="18"/>
      <c r="L69" s="15"/>
      <c r="M69" s="15"/>
      <c r="N69" s="15"/>
      <c r="O69" s="15"/>
    </row>
    <row r="70" spans="1:15" ht="15" customHeight="1" x14ac:dyDescent="0.25">
      <c r="A70" s="28" t="s">
        <v>81</v>
      </c>
      <c r="B70" s="252" t="s">
        <v>82</v>
      </c>
      <c r="C70" s="252"/>
      <c r="D70" s="252"/>
      <c r="E70" s="252"/>
      <c r="F70" s="252"/>
      <c r="G70" s="252"/>
      <c r="H70" s="255">
        <f>I53</f>
        <v>1092.6606618488888</v>
      </c>
      <c r="I70" s="255"/>
      <c r="J70" s="16"/>
      <c r="K70" s="16"/>
    </row>
    <row r="71" spans="1:15" ht="15" customHeight="1" x14ac:dyDescent="0.25">
      <c r="A71" s="28" t="s">
        <v>93</v>
      </c>
      <c r="B71" s="252" t="s">
        <v>94</v>
      </c>
      <c r="C71" s="252"/>
      <c r="D71" s="252"/>
      <c r="E71" s="252"/>
      <c r="F71" s="252"/>
      <c r="G71" s="252"/>
      <c r="H71" s="255">
        <f>H64</f>
        <v>525.49599999999998</v>
      </c>
      <c r="I71" s="255"/>
      <c r="J71" s="16"/>
      <c r="K71" s="16"/>
    </row>
    <row r="72" spans="1:15" ht="15" customHeight="1" x14ac:dyDescent="0.25">
      <c r="A72" s="278" t="s">
        <v>78</v>
      </c>
      <c r="B72" s="278"/>
      <c r="C72" s="278"/>
      <c r="D72" s="278"/>
      <c r="E72" s="278"/>
      <c r="F72" s="278"/>
      <c r="G72" s="278"/>
      <c r="H72" s="327">
        <f>SUM(H69:I71)</f>
        <v>2101.4432429600001</v>
      </c>
      <c r="I72" s="327"/>
      <c r="J72" s="16"/>
      <c r="K72" s="16"/>
    </row>
    <row r="73" spans="1:15" ht="15" customHeight="1" x14ac:dyDescent="0.25">
      <c r="A73" s="339"/>
      <c r="B73" s="339"/>
      <c r="C73" s="339"/>
      <c r="D73" s="339"/>
      <c r="E73" s="339"/>
      <c r="F73" s="339"/>
      <c r="G73" s="339"/>
      <c r="H73" s="339"/>
      <c r="I73" s="339"/>
      <c r="J73" s="16"/>
      <c r="K73" s="16"/>
    </row>
    <row r="74" spans="1:15" ht="15" customHeight="1" x14ac:dyDescent="0.25">
      <c r="A74" s="284" t="s">
        <v>108</v>
      </c>
      <c r="B74" s="285"/>
      <c r="C74" s="285"/>
      <c r="D74" s="285"/>
      <c r="E74" s="285"/>
      <c r="F74" s="285"/>
      <c r="G74" s="285"/>
      <c r="H74" s="285"/>
      <c r="I74" s="286"/>
      <c r="J74" s="16"/>
      <c r="K74" s="16"/>
    </row>
    <row r="75" spans="1:15" ht="15" customHeight="1" x14ac:dyDescent="0.25">
      <c r="A75" s="44">
        <v>3</v>
      </c>
      <c r="B75" s="63" t="s">
        <v>109</v>
      </c>
      <c r="C75" s="62"/>
      <c r="D75" s="62"/>
      <c r="E75" s="62"/>
      <c r="F75" s="62"/>
      <c r="G75" s="62"/>
      <c r="H75" s="44" t="s">
        <v>75</v>
      </c>
      <c r="I75" s="47" t="s">
        <v>56</v>
      </c>
      <c r="J75" s="16"/>
      <c r="K75" s="16"/>
    </row>
    <row r="76" spans="1:15" ht="15" customHeight="1" x14ac:dyDescent="0.25">
      <c r="A76" s="27" t="s">
        <v>34</v>
      </c>
      <c r="B76" s="65" t="s">
        <v>110</v>
      </c>
      <c r="C76" s="66"/>
      <c r="D76" s="66"/>
      <c r="E76" s="66"/>
      <c r="F76" s="66"/>
      <c r="G76" s="66"/>
      <c r="H76" s="207">
        <f>0.05*(1+(1/12+1/12+1/36))/12</f>
        <v>4.9768518518518521E-3</v>
      </c>
      <c r="I76" s="36">
        <f>H76*$H$34</f>
        <v>12.371956018518519</v>
      </c>
      <c r="J76" s="355"/>
      <c r="K76" s="16"/>
    </row>
    <row r="77" spans="1:15" ht="15" customHeight="1" x14ac:dyDescent="0.25">
      <c r="A77" s="27" t="s">
        <v>36</v>
      </c>
      <c r="B77" s="65" t="s">
        <v>111</v>
      </c>
      <c r="C77" s="66"/>
      <c r="D77" s="66"/>
      <c r="E77" s="66"/>
      <c r="F77" s="66"/>
      <c r="G77" s="66"/>
      <c r="H77" s="207">
        <f>H76*0.08</f>
        <v>3.9814814814814818E-4</v>
      </c>
      <c r="I77" s="36">
        <f t="shared" ref="I77:I81" si="1">H77*$H$34</f>
        <v>0.98975648148148154</v>
      </c>
      <c r="J77" s="355"/>
      <c r="K77" s="16"/>
      <c r="L77" s="55"/>
    </row>
    <row r="78" spans="1:15" ht="15" customHeight="1" x14ac:dyDescent="0.25">
      <c r="A78" s="27" t="s">
        <v>39</v>
      </c>
      <c r="B78" s="65" t="s">
        <v>112</v>
      </c>
      <c r="C78" s="66"/>
      <c r="D78" s="66"/>
      <c r="E78" s="66"/>
      <c r="F78" s="66"/>
      <c r="G78" s="66"/>
      <c r="H78" s="207">
        <f>0.4*0.08*0.05</f>
        <v>1.6000000000000001E-3</v>
      </c>
      <c r="I78" s="36">
        <f t="shared" si="1"/>
        <v>3.9774400000000005</v>
      </c>
      <c r="J78" s="355"/>
      <c r="K78" s="16"/>
    </row>
    <row r="79" spans="1:15" ht="15" customHeight="1" x14ac:dyDescent="0.25">
      <c r="A79" s="27" t="s">
        <v>41</v>
      </c>
      <c r="B79" s="65" t="s">
        <v>113</v>
      </c>
      <c r="C79" s="66"/>
      <c r="D79" s="66"/>
      <c r="E79" s="66"/>
      <c r="F79" s="66"/>
      <c r="G79" s="66"/>
      <c r="H79" s="207">
        <f>7/30/12</f>
        <v>1.9444444444444445E-2</v>
      </c>
      <c r="I79" s="36">
        <f t="shared" si="1"/>
        <v>48.336944444444448</v>
      </c>
      <c r="J79" s="355"/>
      <c r="K79" s="16"/>
    </row>
    <row r="80" spans="1:15" ht="15" customHeight="1" x14ac:dyDescent="0.25">
      <c r="A80" s="27" t="s">
        <v>64</v>
      </c>
      <c r="B80" s="65" t="s">
        <v>114</v>
      </c>
      <c r="C80" s="66"/>
      <c r="D80" s="66"/>
      <c r="E80" s="66"/>
      <c r="F80" s="66"/>
      <c r="G80" s="66"/>
      <c r="H80" s="207">
        <f>H53*H79</f>
        <v>7.1555555555555565E-3</v>
      </c>
      <c r="I80" s="36">
        <f t="shared" si="1"/>
        <v>17.787995555555558</v>
      </c>
      <c r="J80" s="355"/>
      <c r="K80" s="16"/>
    </row>
    <row r="81" spans="1:15" ht="15" customHeight="1" x14ac:dyDescent="0.25">
      <c r="A81" s="27" t="s">
        <v>66</v>
      </c>
      <c r="B81" s="65" t="s">
        <v>116</v>
      </c>
      <c r="C81" s="66"/>
      <c r="D81" s="66"/>
      <c r="E81" s="66"/>
      <c r="F81" s="66"/>
      <c r="G81" s="66"/>
      <c r="H81" s="207">
        <f>0.4*0.08</f>
        <v>3.2000000000000001E-2</v>
      </c>
      <c r="I81" s="36">
        <f t="shared" si="1"/>
        <v>79.5488</v>
      </c>
      <c r="J81" s="355"/>
      <c r="K81" s="16"/>
    </row>
    <row r="82" spans="1:15" ht="15" customHeight="1" x14ac:dyDescent="0.25">
      <c r="A82" s="63" t="s">
        <v>78</v>
      </c>
      <c r="B82" s="62"/>
      <c r="C82" s="62"/>
      <c r="D82" s="62"/>
      <c r="E82" s="62"/>
      <c r="F82" s="62"/>
      <c r="G82" s="62"/>
      <c r="H82" s="309">
        <f>SUM(I76:I81)</f>
        <v>163.01289250000002</v>
      </c>
      <c r="I82" s="310"/>
      <c r="J82" s="16"/>
      <c r="K82" s="16"/>
    </row>
    <row r="83" spans="1:15" ht="15" customHeight="1" x14ac:dyDescent="0.25">
      <c r="A83" s="308"/>
      <c r="B83" s="308"/>
      <c r="C83" s="308"/>
      <c r="D83" s="308"/>
      <c r="E83" s="308"/>
      <c r="F83" s="308"/>
      <c r="G83" s="308"/>
      <c r="H83" s="308"/>
      <c r="I83" s="308"/>
      <c r="J83" s="16"/>
      <c r="K83" s="16"/>
    </row>
    <row r="84" spans="1:15" ht="15" customHeight="1" x14ac:dyDescent="0.25">
      <c r="A84" s="284" t="s">
        <v>117</v>
      </c>
      <c r="B84" s="285"/>
      <c r="C84" s="285"/>
      <c r="D84" s="285"/>
      <c r="E84" s="285"/>
      <c r="F84" s="285"/>
      <c r="G84" s="285"/>
      <c r="H84" s="285"/>
      <c r="I84" s="286"/>
      <c r="J84" s="16"/>
      <c r="K84" s="16"/>
    </row>
    <row r="85" spans="1:15" ht="15" customHeight="1" x14ac:dyDescent="0.25">
      <c r="A85" s="311" t="s">
        <v>118</v>
      </c>
      <c r="B85" s="312"/>
      <c r="C85" s="312"/>
      <c r="D85" s="312"/>
      <c r="E85" s="312"/>
      <c r="F85" s="312"/>
      <c r="G85" s="312"/>
      <c r="H85" s="312"/>
      <c r="I85" s="313"/>
      <c r="J85" s="16"/>
      <c r="K85" s="16"/>
    </row>
    <row r="86" spans="1:15" ht="15" customHeight="1" x14ac:dyDescent="0.25">
      <c r="A86" s="44" t="s">
        <v>119</v>
      </c>
      <c r="B86" s="63" t="s">
        <v>120</v>
      </c>
      <c r="C86" s="62"/>
      <c r="D86" s="62"/>
      <c r="E86" s="62"/>
      <c r="F86" s="62"/>
      <c r="G86" s="62"/>
      <c r="H86" s="44" t="s">
        <v>75</v>
      </c>
      <c r="I86" s="44" t="s">
        <v>56</v>
      </c>
      <c r="J86" s="16"/>
      <c r="K86" s="16"/>
    </row>
    <row r="87" spans="1:15" ht="15" customHeight="1" x14ac:dyDescent="0.25">
      <c r="A87" s="27" t="s">
        <v>34</v>
      </c>
      <c r="B87" s="65" t="s">
        <v>121</v>
      </c>
      <c r="C87" s="66"/>
      <c r="D87" s="66"/>
      <c r="E87" s="66"/>
      <c r="F87" s="66"/>
      <c r="G87" s="66"/>
      <c r="H87" s="58">
        <f>(1/12+1/12+1/36)/12</f>
        <v>1.6203703703703703E-2</v>
      </c>
      <c r="I87" s="34">
        <f>H87*$H$34</f>
        <v>40.280787037037037</v>
      </c>
      <c r="J87" s="16"/>
      <c r="K87" s="16"/>
    </row>
    <row r="88" spans="1:15" ht="15" customHeight="1" x14ac:dyDescent="0.25">
      <c r="A88" s="27" t="s">
        <v>36</v>
      </c>
      <c r="B88" s="65" t="s">
        <v>122</v>
      </c>
      <c r="C88" s="66"/>
      <c r="D88" s="66"/>
      <c r="E88" s="66"/>
      <c r="F88" s="66"/>
      <c r="G88" s="66"/>
      <c r="H88" s="207">
        <f>(5/30/12)</f>
        <v>1.3888888888888888E-2</v>
      </c>
      <c r="I88" s="34">
        <f t="shared" ref="I88:I97" si="2">H88*$H$34</f>
        <v>34.526388888888889</v>
      </c>
      <c r="J88" s="355"/>
      <c r="K88" s="135"/>
      <c r="L88" s="14"/>
      <c r="M88" s="14"/>
      <c r="O88" s="67"/>
    </row>
    <row r="89" spans="1:15" ht="15" customHeight="1" x14ac:dyDescent="0.25">
      <c r="A89" s="27" t="s">
        <v>39</v>
      </c>
      <c r="B89" s="65" t="s">
        <v>123</v>
      </c>
      <c r="C89" s="66"/>
      <c r="D89" s="66"/>
      <c r="E89" s="66"/>
      <c r="F89" s="66"/>
      <c r="G89" s="66"/>
      <c r="H89" s="207">
        <f>0.0162*0.5*(5/30/12)</f>
        <v>1.1249999999999998E-4</v>
      </c>
      <c r="I89" s="34">
        <f t="shared" si="2"/>
        <v>0.27966374999999999</v>
      </c>
      <c r="J89" s="355"/>
      <c r="K89" s="136"/>
    </row>
    <row r="90" spans="1:15" ht="15" customHeight="1" x14ac:dyDescent="0.25">
      <c r="A90" s="27" t="s">
        <v>41</v>
      </c>
      <c r="B90" s="65" t="s">
        <v>124</v>
      </c>
      <c r="C90" s="66"/>
      <c r="D90" s="66"/>
      <c r="E90" s="66"/>
      <c r="F90" s="66"/>
      <c r="G90" s="66"/>
      <c r="H90" s="207">
        <f>(1/12+1/36)*(4/12)*0.5*0.0162</f>
        <v>2.9999999999999997E-4</v>
      </c>
      <c r="I90" s="34">
        <f t="shared" si="2"/>
        <v>0.74576999999999993</v>
      </c>
      <c r="J90" s="355"/>
      <c r="K90" s="16"/>
    </row>
    <row r="91" spans="1:15" ht="15" customHeight="1" x14ac:dyDescent="0.25">
      <c r="A91" s="27" t="s">
        <v>64</v>
      </c>
      <c r="B91" s="65" t="s">
        <v>125</v>
      </c>
      <c r="C91" s="66"/>
      <c r="D91" s="66"/>
      <c r="E91" s="66"/>
      <c r="F91" s="66"/>
      <c r="G91" s="66"/>
      <c r="H91" s="207">
        <f>(7/30/12)</f>
        <v>1.9444444444444445E-2</v>
      </c>
      <c r="I91" s="34">
        <f t="shared" si="2"/>
        <v>48.336944444444448</v>
      </c>
      <c r="J91" s="355"/>
      <c r="K91" s="16"/>
      <c r="M91" s="71"/>
    </row>
    <row r="92" spans="1:15" ht="15" customHeight="1" x14ac:dyDescent="0.25">
      <c r="A92" s="27" t="s">
        <v>66</v>
      </c>
      <c r="B92" s="65" t="s">
        <v>126</v>
      </c>
      <c r="C92" s="66"/>
      <c r="D92" s="66"/>
      <c r="E92" s="66"/>
      <c r="F92" s="66"/>
      <c r="G92" s="66"/>
      <c r="H92" s="207">
        <f>(15/30/12)*0.0122</f>
        <v>5.0833333333333329E-4</v>
      </c>
      <c r="I92" s="34">
        <f t="shared" si="2"/>
        <v>1.2636658333333333</v>
      </c>
      <c r="J92" s="355"/>
      <c r="K92" s="16"/>
    </row>
    <row r="93" spans="1:15" ht="15" customHeight="1" x14ac:dyDescent="0.25">
      <c r="A93" s="27"/>
      <c r="B93" s="65"/>
      <c r="C93" s="66"/>
      <c r="D93" s="66"/>
      <c r="E93" s="66"/>
      <c r="F93" s="66"/>
      <c r="G93" s="66"/>
      <c r="H93" s="58"/>
      <c r="I93" s="34">
        <f t="shared" si="2"/>
        <v>0</v>
      </c>
      <c r="J93" s="16"/>
      <c r="K93" s="16"/>
    </row>
    <row r="94" spans="1:15" ht="15" customHeight="1" x14ac:dyDescent="0.25">
      <c r="A94" s="27"/>
      <c r="B94" s="65"/>
      <c r="C94" s="66"/>
      <c r="D94" s="66"/>
      <c r="E94" s="66"/>
      <c r="F94" s="66"/>
      <c r="G94" s="66"/>
      <c r="H94" s="58"/>
      <c r="I94" s="34">
        <f t="shared" si="2"/>
        <v>0</v>
      </c>
      <c r="J94" s="16"/>
      <c r="K94" s="16"/>
    </row>
    <row r="95" spans="1:15" ht="15" customHeight="1" x14ac:dyDescent="0.25">
      <c r="A95" s="27"/>
      <c r="B95" s="65"/>
      <c r="C95" s="66"/>
      <c r="D95" s="66"/>
      <c r="E95" s="66"/>
      <c r="F95" s="66"/>
      <c r="G95" s="66"/>
      <c r="H95" s="58"/>
      <c r="I95" s="34">
        <f t="shared" si="2"/>
        <v>0</v>
      </c>
      <c r="J95" s="16"/>
      <c r="K95" s="16"/>
    </row>
    <row r="96" spans="1:15" ht="15" customHeight="1" x14ac:dyDescent="0.25">
      <c r="A96" s="27"/>
      <c r="B96" s="65"/>
      <c r="C96" s="66"/>
      <c r="D96" s="66"/>
      <c r="E96" s="66"/>
      <c r="F96" s="66"/>
      <c r="G96" s="66"/>
      <c r="H96" s="58"/>
      <c r="I96" s="34">
        <f t="shared" si="2"/>
        <v>0</v>
      </c>
      <c r="J96" s="16"/>
      <c r="K96" s="16"/>
    </row>
    <row r="97" spans="1:11" ht="15" customHeight="1" x14ac:dyDescent="0.25">
      <c r="A97" s="27"/>
      <c r="B97" s="65"/>
      <c r="C97" s="66"/>
      <c r="D97" s="66"/>
      <c r="E97" s="66"/>
      <c r="F97" s="66"/>
      <c r="G97" s="66"/>
      <c r="H97" s="58"/>
      <c r="I97" s="34">
        <f t="shared" si="2"/>
        <v>0</v>
      </c>
      <c r="J97" s="16"/>
      <c r="K97" s="16"/>
    </row>
    <row r="98" spans="1:11" ht="15" customHeight="1" x14ac:dyDescent="0.25">
      <c r="A98" s="348" t="s">
        <v>128</v>
      </c>
      <c r="B98" s="349"/>
      <c r="C98" s="349"/>
      <c r="D98" s="349"/>
      <c r="E98" s="349"/>
      <c r="F98" s="349"/>
      <c r="G98" s="350"/>
      <c r="H98" s="70">
        <f>SUM(H87:H97)</f>
        <v>5.0457870370370375E-2</v>
      </c>
      <c r="I98" s="34"/>
      <c r="J98" s="16"/>
      <c r="K98" s="16"/>
    </row>
    <row r="99" spans="1:11" ht="15" customHeight="1" x14ac:dyDescent="0.25">
      <c r="A99" s="27"/>
      <c r="B99" s="163"/>
      <c r="C99" s="66"/>
      <c r="D99" s="66"/>
      <c r="E99" s="66"/>
      <c r="F99" s="66"/>
      <c r="G99" s="66"/>
      <c r="H99" s="58"/>
      <c r="I99" s="34"/>
      <c r="J99" s="16"/>
      <c r="K99" s="16"/>
    </row>
    <row r="100" spans="1:11" ht="15" customHeight="1" x14ac:dyDescent="0.25">
      <c r="A100" s="27" t="s">
        <v>129</v>
      </c>
      <c r="B100" s="65" t="s">
        <v>167</v>
      </c>
      <c r="C100" s="66"/>
      <c r="D100" s="66"/>
      <c r="E100" s="66"/>
      <c r="F100" s="66"/>
      <c r="G100" s="66"/>
      <c r="H100" s="58">
        <f>H53</f>
        <v>0.36800000000000005</v>
      </c>
      <c r="I100" s="34">
        <f>H100*SUM(I87:I90)</f>
        <v>27.906400360740736</v>
      </c>
      <c r="J100" s="16"/>
      <c r="K100" s="16"/>
    </row>
    <row r="101" spans="1:11" ht="15" customHeight="1" x14ac:dyDescent="0.25">
      <c r="A101" s="348" t="s">
        <v>78</v>
      </c>
      <c r="B101" s="349"/>
      <c r="C101" s="349"/>
      <c r="D101" s="349"/>
      <c r="E101" s="349"/>
      <c r="F101" s="349"/>
      <c r="G101" s="350"/>
      <c r="H101" s="46">
        <f>H98+H99+H100</f>
        <v>0.41845787037037041</v>
      </c>
      <c r="I101" s="45">
        <f>SUM(I87:I97,I99:I100)</f>
        <v>153.33962031444443</v>
      </c>
      <c r="J101" s="16"/>
      <c r="K101" s="16"/>
    </row>
    <row r="102" spans="1:11" ht="15" customHeight="1" x14ac:dyDescent="0.25">
      <c r="A102" s="269"/>
      <c r="B102" s="269"/>
      <c r="C102" s="269"/>
      <c r="D102" s="269"/>
      <c r="E102" s="269"/>
      <c r="F102" s="269"/>
      <c r="G102" s="269"/>
      <c r="H102" s="269"/>
      <c r="I102" s="269"/>
      <c r="J102" s="16"/>
      <c r="K102" s="16"/>
    </row>
    <row r="103" spans="1:11" ht="15" customHeight="1" x14ac:dyDescent="0.25">
      <c r="A103" s="336" t="s">
        <v>131</v>
      </c>
      <c r="B103" s="336"/>
      <c r="C103" s="336"/>
      <c r="D103" s="336"/>
      <c r="E103" s="336"/>
      <c r="F103" s="336"/>
      <c r="G103" s="336"/>
      <c r="H103" s="336"/>
      <c r="I103" s="336"/>
      <c r="J103" s="16"/>
      <c r="K103" s="16"/>
    </row>
    <row r="104" spans="1:11" ht="15" customHeight="1" x14ac:dyDescent="0.25">
      <c r="A104" s="337"/>
      <c r="B104" s="337"/>
      <c r="C104" s="337"/>
      <c r="D104" s="337"/>
      <c r="E104" s="337"/>
      <c r="F104" s="337"/>
      <c r="G104" s="337"/>
      <c r="H104" s="337"/>
      <c r="I104" s="337"/>
      <c r="J104" s="16"/>
      <c r="K104" s="16"/>
    </row>
    <row r="105" spans="1:11" ht="15" customHeight="1" x14ac:dyDescent="0.25">
      <c r="A105" s="43">
        <v>4</v>
      </c>
      <c r="B105" s="128" t="s">
        <v>106</v>
      </c>
      <c r="C105" s="129"/>
      <c r="D105" s="129"/>
      <c r="E105" s="129"/>
      <c r="F105" s="129"/>
      <c r="G105" s="129"/>
      <c r="H105" s="348" t="s">
        <v>56</v>
      </c>
      <c r="I105" s="350"/>
      <c r="J105" s="16"/>
      <c r="K105" s="16"/>
    </row>
    <row r="106" spans="1:11" ht="15" customHeight="1" x14ac:dyDescent="0.25">
      <c r="A106" s="28" t="s">
        <v>119</v>
      </c>
      <c r="B106" s="126" t="s">
        <v>132</v>
      </c>
      <c r="C106" s="127"/>
      <c r="D106" s="127"/>
      <c r="E106" s="127"/>
      <c r="F106" s="127"/>
      <c r="G106" s="127"/>
      <c r="H106" s="294">
        <f>I101</f>
        <v>153.33962031444443</v>
      </c>
      <c r="I106" s="295"/>
      <c r="J106" s="16"/>
      <c r="K106" s="16"/>
    </row>
    <row r="107" spans="1:11" ht="15" customHeight="1" x14ac:dyDescent="0.25">
      <c r="A107" s="63" t="s">
        <v>78</v>
      </c>
      <c r="B107" s="62"/>
      <c r="C107" s="62"/>
      <c r="D107" s="62"/>
      <c r="E107" s="62"/>
      <c r="F107" s="62"/>
      <c r="G107" s="62"/>
      <c r="H107" s="309">
        <f>SUM(H106:I106)</f>
        <v>153.33962031444443</v>
      </c>
      <c r="I107" s="310"/>
      <c r="J107" s="16"/>
      <c r="K107" s="16"/>
    </row>
    <row r="108" spans="1:11" ht="15" customHeight="1" x14ac:dyDescent="0.25">
      <c r="A108" s="339"/>
      <c r="B108" s="339"/>
      <c r="C108" s="339"/>
      <c r="D108" s="339"/>
      <c r="E108" s="339"/>
      <c r="F108" s="339"/>
      <c r="G108" s="339"/>
      <c r="H108" s="339"/>
      <c r="I108" s="339"/>
      <c r="J108" s="16"/>
      <c r="K108" s="16"/>
    </row>
    <row r="109" spans="1:11" ht="15" customHeight="1" x14ac:dyDescent="0.25">
      <c r="A109" s="284" t="s">
        <v>133</v>
      </c>
      <c r="B109" s="285"/>
      <c r="C109" s="285"/>
      <c r="D109" s="285"/>
      <c r="E109" s="285"/>
      <c r="F109" s="285"/>
      <c r="G109" s="285"/>
      <c r="H109" s="285"/>
      <c r="I109" s="286"/>
      <c r="J109" s="16"/>
      <c r="K109" s="16"/>
    </row>
    <row r="110" spans="1:11" ht="15" customHeight="1" x14ac:dyDescent="0.25">
      <c r="A110" s="44">
        <v>5</v>
      </c>
      <c r="B110" s="287" t="s">
        <v>134</v>
      </c>
      <c r="C110" s="287"/>
      <c r="D110" s="287"/>
      <c r="E110" s="287"/>
      <c r="F110" s="287"/>
      <c r="G110" s="287"/>
      <c r="H110" s="278" t="s">
        <v>56</v>
      </c>
      <c r="I110" s="278"/>
      <c r="J110" s="16"/>
      <c r="K110" s="16"/>
    </row>
    <row r="111" spans="1:11" ht="15" customHeight="1" x14ac:dyDescent="0.25">
      <c r="A111" s="28" t="s">
        <v>34</v>
      </c>
      <c r="B111" s="340" t="s">
        <v>135</v>
      </c>
      <c r="C111" s="341"/>
      <c r="D111" s="341"/>
      <c r="E111" s="341"/>
      <c r="F111" s="341"/>
      <c r="G111" s="342"/>
      <c r="H111" s="365">
        <f>Uniformes!J16</f>
        <v>101.43652777777777</v>
      </c>
      <c r="I111" s="366"/>
      <c r="J111" s="16"/>
      <c r="K111" s="16"/>
    </row>
    <row r="112" spans="1:11" ht="15" customHeight="1" x14ac:dyDescent="0.25">
      <c r="A112" s="28" t="s">
        <v>36</v>
      </c>
      <c r="B112" s="345" t="s">
        <v>136</v>
      </c>
      <c r="C112" s="346"/>
      <c r="D112" s="346"/>
      <c r="E112" s="346"/>
      <c r="F112" s="346"/>
      <c r="G112" s="347"/>
      <c r="H112" s="365">
        <f>'Insumos e Equipamentos'!J10</f>
        <v>2.5575688509021846</v>
      </c>
      <c r="I112" s="366"/>
      <c r="J112" s="16"/>
      <c r="K112" s="16"/>
    </row>
    <row r="113" spans="1:12" ht="15" customHeight="1" x14ac:dyDescent="0.25">
      <c r="A113" s="253" t="s">
        <v>28</v>
      </c>
      <c r="B113" s="253"/>
      <c r="C113" s="253"/>
      <c r="D113" s="253"/>
      <c r="E113" s="253"/>
      <c r="F113" s="253"/>
      <c r="G113" s="253"/>
      <c r="H113" s="353">
        <f>SUM(H111:I112)</f>
        <v>103.99409662867996</v>
      </c>
      <c r="I113" s="353"/>
      <c r="J113" s="16"/>
      <c r="K113" s="16"/>
    </row>
    <row r="114" spans="1:12" ht="15" customHeight="1" x14ac:dyDescent="0.25">
      <c r="A114" s="354"/>
      <c r="B114" s="354"/>
      <c r="C114" s="354"/>
      <c r="D114" s="354"/>
      <c r="E114" s="354"/>
      <c r="F114" s="354"/>
      <c r="G114" s="354"/>
      <c r="H114" s="354"/>
      <c r="I114" s="354"/>
      <c r="J114" s="16"/>
      <c r="K114" s="16"/>
    </row>
    <row r="115" spans="1:12" ht="15" customHeight="1" x14ac:dyDescent="0.25">
      <c r="A115" s="284" t="s">
        <v>138</v>
      </c>
      <c r="B115" s="285"/>
      <c r="C115" s="285"/>
      <c r="D115" s="285"/>
      <c r="E115" s="285"/>
      <c r="F115" s="285"/>
      <c r="G115" s="285"/>
      <c r="H115" s="285"/>
      <c r="I115" s="286"/>
      <c r="J115" s="16"/>
      <c r="K115" s="16"/>
    </row>
    <row r="116" spans="1:12" ht="15" customHeight="1" x14ac:dyDescent="0.25">
      <c r="A116" s="43">
        <v>6</v>
      </c>
      <c r="B116" s="338" t="s">
        <v>139</v>
      </c>
      <c r="C116" s="338"/>
      <c r="D116" s="338"/>
      <c r="E116" s="338"/>
      <c r="F116" s="338"/>
      <c r="G116" s="338"/>
      <c r="H116" s="43" t="s">
        <v>75</v>
      </c>
      <c r="I116" s="43" t="s">
        <v>56</v>
      </c>
      <c r="J116" s="16"/>
      <c r="K116" s="16"/>
    </row>
    <row r="117" spans="1:12" ht="15" customHeight="1" x14ac:dyDescent="0.25">
      <c r="A117" s="28" t="s">
        <v>34</v>
      </c>
      <c r="B117" s="252" t="s">
        <v>140</v>
      </c>
      <c r="C117" s="252"/>
      <c r="D117" s="252"/>
      <c r="E117" s="252"/>
      <c r="F117" s="252"/>
      <c r="G117" s="252"/>
      <c r="H117" s="208">
        <v>0.03</v>
      </c>
      <c r="I117" s="39">
        <f>$H$133*H117</f>
        <v>150.23069557209374</v>
      </c>
      <c r="J117" s="16"/>
      <c r="K117" s="16"/>
      <c r="L117" s="56"/>
    </row>
    <row r="118" spans="1:12" ht="15" customHeight="1" x14ac:dyDescent="0.25">
      <c r="A118" s="28" t="s">
        <v>36</v>
      </c>
      <c r="B118" s="252" t="s">
        <v>141</v>
      </c>
      <c r="C118" s="252"/>
      <c r="D118" s="252"/>
      <c r="E118" s="252"/>
      <c r="F118" s="252"/>
      <c r="G118" s="252"/>
      <c r="H118" s="208">
        <v>6.7900000000000002E-2</v>
      </c>
      <c r="I118" s="39">
        <f>($H$133+I117)*H118</f>
        <v>350.2228052075173</v>
      </c>
      <c r="J118" s="16"/>
      <c r="K118" s="16"/>
      <c r="L118" s="55"/>
    </row>
    <row r="119" spans="1:12" ht="15" customHeight="1" x14ac:dyDescent="0.25">
      <c r="A119" s="28" t="s">
        <v>39</v>
      </c>
      <c r="B119" s="252" t="s">
        <v>142</v>
      </c>
      <c r="C119" s="252"/>
      <c r="D119" s="252"/>
      <c r="E119" s="252"/>
      <c r="F119" s="252"/>
      <c r="G119" s="252"/>
      <c r="H119" s="38">
        <f>SUM(H120:H122)</f>
        <v>0.14250000000000002</v>
      </c>
      <c r="I119" s="152">
        <f>((H133+I117+I118)/(1-H119))*H119</f>
        <v>915.3474377009212</v>
      </c>
      <c r="J119" s="16"/>
      <c r="K119" s="16"/>
    </row>
    <row r="120" spans="1:12" ht="15" customHeight="1" x14ac:dyDescent="0.25">
      <c r="A120" s="344" t="s">
        <v>143</v>
      </c>
      <c r="B120" s="344"/>
      <c r="C120" s="351" t="s">
        <v>144</v>
      </c>
      <c r="D120" s="29" t="s">
        <v>145</v>
      </c>
      <c r="E120" s="30"/>
      <c r="F120" s="30"/>
      <c r="G120" s="32"/>
      <c r="H120" s="208">
        <v>1.6500000000000001E-2</v>
      </c>
      <c r="I120" s="152">
        <f>((H133+I117+I118)/(1-H119))*H120</f>
        <v>105.98759804958034</v>
      </c>
      <c r="J120" s="16"/>
      <c r="K120" s="16"/>
    </row>
    <row r="121" spans="1:12" ht="15" customHeight="1" x14ac:dyDescent="0.25">
      <c r="A121" s="344" t="s">
        <v>146</v>
      </c>
      <c r="B121" s="344"/>
      <c r="C121" s="352"/>
      <c r="D121" s="29" t="s">
        <v>147</v>
      </c>
      <c r="E121" s="30"/>
      <c r="F121" s="30"/>
      <c r="G121" s="32"/>
      <c r="H121" s="208">
        <v>7.5999999999999998E-2</v>
      </c>
      <c r="I121" s="152">
        <f>((H133+I117+I118)/(1-H119))*H121</f>
        <v>488.1853001071579</v>
      </c>
      <c r="J121" s="16"/>
      <c r="K121" s="16"/>
    </row>
    <row r="122" spans="1:12" ht="15" customHeight="1" x14ac:dyDescent="0.25">
      <c r="A122" s="344" t="s">
        <v>148</v>
      </c>
      <c r="B122" s="344"/>
      <c r="C122" s="40" t="s">
        <v>149</v>
      </c>
      <c r="D122" s="29" t="s">
        <v>150</v>
      </c>
      <c r="E122" s="30"/>
      <c r="F122" s="30"/>
      <c r="G122" s="32"/>
      <c r="H122" s="38">
        <v>0.05</v>
      </c>
      <c r="I122" s="152">
        <f>((H133+I117+I118)/(1-H119))*H122</f>
        <v>321.17453954418284</v>
      </c>
      <c r="J122" s="16"/>
      <c r="K122" s="16"/>
    </row>
    <row r="123" spans="1:12" ht="15" customHeight="1" x14ac:dyDescent="0.25">
      <c r="A123" s="253" t="s">
        <v>28</v>
      </c>
      <c r="B123" s="253"/>
      <c r="C123" s="253"/>
      <c r="D123" s="253"/>
      <c r="E123" s="253"/>
      <c r="F123" s="253"/>
      <c r="G123" s="253"/>
      <c r="H123" s="42">
        <f>H119+H118+H117</f>
        <v>0.24040000000000003</v>
      </c>
      <c r="I123" s="153">
        <f>SUM(I117:I119)</f>
        <v>1415.8009384805323</v>
      </c>
      <c r="J123" s="16"/>
      <c r="K123" s="16"/>
    </row>
    <row r="124" spans="1:12" ht="15" customHeight="1" x14ac:dyDescent="0.25">
      <c r="A124" s="356"/>
      <c r="B124" s="356"/>
      <c r="C124" s="356"/>
      <c r="D124" s="356"/>
      <c r="E124" s="356"/>
      <c r="F124" s="356"/>
      <c r="G124" s="356"/>
      <c r="H124" s="356"/>
      <c r="I124" s="356"/>
      <c r="J124" s="16"/>
      <c r="K124" s="16"/>
    </row>
    <row r="125" spans="1:12" ht="15" customHeight="1" x14ac:dyDescent="0.25">
      <c r="A125" s="254" t="s">
        <v>151</v>
      </c>
      <c r="B125" s="254"/>
      <c r="C125" s="254"/>
      <c r="D125" s="254"/>
      <c r="E125" s="254"/>
      <c r="F125" s="254"/>
      <c r="G125" s="254"/>
      <c r="H125" s="254"/>
      <c r="I125" s="254"/>
      <c r="J125" s="16"/>
      <c r="K125" s="16"/>
    </row>
    <row r="126" spans="1:12" ht="15" customHeight="1" x14ac:dyDescent="0.25">
      <c r="A126" s="357"/>
      <c r="B126" s="357"/>
      <c r="C126" s="357"/>
      <c r="D126" s="357"/>
      <c r="E126" s="357"/>
      <c r="F126" s="357"/>
      <c r="G126" s="357"/>
      <c r="H126" s="357"/>
      <c r="I126" s="357"/>
      <c r="J126" s="16"/>
      <c r="K126" s="16"/>
    </row>
    <row r="127" spans="1:12" ht="15" customHeight="1" x14ac:dyDescent="0.25">
      <c r="A127" s="253" t="s">
        <v>152</v>
      </c>
      <c r="B127" s="253"/>
      <c r="C127" s="253"/>
      <c r="D127" s="253"/>
      <c r="E127" s="253"/>
      <c r="F127" s="253"/>
      <c r="G127" s="253"/>
      <c r="H127" s="253" t="s">
        <v>56</v>
      </c>
      <c r="I127" s="253"/>
      <c r="J127" s="16"/>
      <c r="K127" s="16"/>
    </row>
    <row r="128" spans="1:12" ht="15" customHeight="1" x14ac:dyDescent="0.25">
      <c r="A128" s="28" t="s">
        <v>34</v>
      </c>
      <c r="B128" s="252" t="s">
        <v>153</v>
      </c>
      <c r="C128" s="252"/>
      <c r="D128" s="252"/>
      <c r="E128" s="252"/>
      <c r="F128" s="252"/>
      <c r="G128" s="252"/>
      <c r="H128" s="255">
        <f>H34</f>
        <v>2485.9</v>
      </c>
      <c r="I128" s="255"/>
      <c r="J128" s="16"/>
      <c r="K128" s="16"/>
    </row>
    <row r="129" spans="1:11" ht="15" customHeight="1" x14ac:dyDescent="0.25">
      <c r="A129" s="28" t="s">
        <v>36</v>
      </c>
      <c r="B129" s="252" t="s">
        <v>154</v>
      </c>
      <c r="C129" s="252"/>
      <c r="D129" s="252"/>
      <c r="E129" s="252"/>
      <c r="F129" s="252"/>
      <c r="G129" s="252"/>
      <c r="H129" s="255">
        <f>H72</f>
        <v>2101.4432429600001</v>
      </c>
      <c r="I129" s="255"/>
      <c r="J129" s="16"/>
      <c r="K129" s="16"/>
    </row>
    <row r="130" spans="1:11" ht="15" customHeight="1" x14ac:dyDescent="0.25">
      <c r="A130" s="28" t="s">
        <v>39</v>
      </c>
      <c r="B130" s="252" t="s">
        <v>155</v>
      </c>
      <c r="C130" s="252"/>
      <c r="D130" s="252"/>
      <c r="E130" s="252"/>
      <c r="F130" s="252"/>
      <c r="G130" s="252"/>
      <c r="H130" s="255">
        <f>H82</f>
        <v>163.01289250000002</v>
      </c>
      <c r="I130" s="255"/>
      <c r="J130" s="16"/>
      <c r="K130" s="16"/>
    </row>
    <row r="131" spans="1:11" ht="15" customHeight="1" x14ac:dyDescent="0.25">
      <c r="A131" s="28" t="s">
        <v>41</v>
      </c>
      <c r="B131" s="252" t="s">
        <v>156</v>
      </c>
      <c r="C131" s="252"/>
      <c r="D131" s="252"/>
      <c r="E131" s="252"/>
      <c r="F131" s="252"/>
      <c r="G131" s="252"/>
      <c r="H131" s="255">
        <f>H107</f>
        <v>153.33962031444443</v>
      </c>
      <c r="I131" s="255"/>
      <c r="J131" s="16"/>
      <c r="K131" s="16"/>
    </row>
    <row r="132" spans="1:11" ht="15" customHeight="1" x14ac:dyDescent="0.25">
      <c r="A132" s="28" t="s">
        <v>64</v>
      </c>
      <c r="B132" s="252" t="s">
        <v>157</v>
      </c>
      <c r="C132" s="252"/>
      <c r="D132" s="252"/>
      <c r="E132" s="252"/>
      <c r="F132" s="252"/>
      <c r="G132" s="252"/>
      <c r="H132" s="255">
        <f>H113</f>
        <v>103.99409662867996</v>
      </c>
      <c r="I132" s="255"/>
      <c r="J132" s="16"/>
      <c r="K132" s="16"/>
    </row>
    <row r="133" spans="1:11" ht="15" customHeight="1" x14ac:dyDescent="0.25">
      <c r="A133" s="253" t="s">
        <v>158</v>
      </c>
      <c r="B133" s="253"/>
      <c r="C133" s="253"/>
      <c r="D133" s="253"/>
      <c r="E133" s="253"/>
      <c r="F133" s="253"/>
      <c r="G133" s="253"/>
      <c r="H133" s="353">
        <f>SUM(H128:I132)</f>
        <v>5007.6898524031249</v>
      </c>
      <c r="I133" s="353"/>
      <c r="J133" s="16"/>
      <c r="K133" s="16"/>
    </row>
    <row r="134" spans="1:11" ht="15" customHeight="1" x14ac:dyDescent="0.25">
      <c r="A134" s="28" t="s">
        <v>66</v>
      </c>
      <c r="B134" s="252" t="s">
        <v>159</v>
      </c>
      <c r="C134" s="252"/>
      <c r="D134" s="252"/>
      <c r="E134" s="252"/>
      <c r="F134" s="252"/>
      <c r="G134" s="252"/>
      <c r="H134" s="255">
        <f>I123</f>
        <v>1415.8009384805323</v>
      </c>
      <c r="I134" s="255"/>
      <c r="J134" s="16"/>
      <c r="K134" s="16"/>
    </row>
    <row r="135" spans="1:11" ht="15" customHeight="1" x14ac:dyDescent="0.25">
      <c r="A135" s="253" t="s">
        <v>160</v>
      </c>
      <c r="B135" s="253"/>
      <c r="C135" s="253"/>
      <c r="D135" s="253"/>
      <c r="E135" s="253"/>
      <c r="F135" s="253"/>
      <c r="G135" s="253"/>
      <c r="H135" s="251">
        <f>(H133+H134)</f>
        <v>6423.4907908836576</v>
      </c>
      <c r="I135" s="251"/>
      <c r="J135" s="16"/>
      <c r="K135" s="16"/>
    </row>
    <row r="136" spans="1:11" ht="15" customHeight="1" x14ac:dyDescent="0.25">
      <c r="A136" s="356"/>
      <c r="B136" s="356"/>
      <c r="C136" s="356"/>
      <c r="D136" s="356"/>
      <c r="E136" s="356"/>
      <c r="F136" s="356"/>
      <c r="G136" s="356"/>
      <c r="H136" s="356"/>
      <c r="I136" s="356"/>
      <c r="J136" s="16"/>
      <c r="K136" s="16"/>
    </row>
    <row r="137" spans="1:11" ht="15" hidden="1" customHeight="1" x14ac:dyDescent="0.25"/>
    <row r="138" spans="1:11" ht="15" hidden="1" customHeight="1" x14ac:dyDescent="0.25"/>
    <row r="139" spans="1:11" ht="15" hidden="1" customHeight="1" x14ac:dyDescent="0.25">
      <c r="B139" s="13" t="s">
        <v>161</v>
      </c>
      <c r="C139" s="12">
        <v>4.1999999999999997E-3</v>
      </c>
    </row>
    <row r="140" spans="1:11" ht="15" hidden="1" customHeight="1" x14ac:dyDescent="0.25">
      <c r="B140" s="13" t="s">
        <v>141</v>
      </c>
      <c r="C140" s="12">
        <v>4.0000000000000001E-3</v>
      </c>
    </row>
    <row r="141" spans="1:11" ht="15" hidden="1" customHeight="1" x14ac:dyDescent="0.25">
      <c r="B141" s="11"/>
      <c r="C141" s="10">
        <f>SUM(C139:C140)</f>
        <v>8.199999999999999E-3</v>
      </c>
    </row>
    <row r="142" spans="1:11" ht="15" hidden="1" customHeight="1" x14ac:dyDescent="0.25"/>
    <row r="143" spans="1:11" ht="15" hidden="1" customHeight="1" x14ac:dyDescent="0.25">
      <c r="C143" s="9" t="e">
        <v>#REF!</v>
      </c>
    </row>
    <row r="144" spans="1:11" ht="15" hidden="1" customHeight="1" x14ac:dyDescent="0.25"/>
    <row r="145" spans="1:11" ht="15" customHeight="1" x14ac:dyDescent="0.25">
      <c r="K145" s="50"/>
    </row>
    <row r="146" spans="1:11" ht="15" customHeight="1" x14ac:dyDescent="0.25">
      <c r="A146" s="254" t="s">
        <v>162</v>
      </c>
      <c r="B146" s="254"/>
      <c r="C146" s="254"/>
      <c r="D146" s="254"/>
      <c r="E146" s="254"/>
      <c r="F146" s="254"/>
      <c r="G146" s="254"/>
      <c r="H146" s="254"/>
      <c r="I146" s="254"/>
    </row>
    <row r="147" spans="1:11" ht="15" customHeight="1" x14ac:dyDescent="0.25">
      <c r="A147" s="130"/>
      <c r="B147" s="130"/>
      <c r="C147" s="130"/>
      <c r="D147" s="130"/>
      <c r="E147" s="130"/>
      <c r="F147" s="130"/>
      <c r="G147" s="130"/>
      <c r="H147" s="130"/>
      <c r="I147" s="130"/>
    </row>
    <row r="148" spans="1:11" ht="15" customHeight="1" x14ac:dyDescent="0.25">
      <c r="A148" s="253" t="s">
        <v>163</v>
      </c>
      <c r="B148" s="253"/>
      <c r="C148" s="253"/>
      <c r="D148" s="253"/>
      <c r="E148" s="253"/>
      <c r="F148" s="253"/>
      <c r="G148" s="253"/>
      <c r="H148" s="253" t="s">
        <v>56</v>
      </c>
      <c r="I148" s="253"/>
    </row>
    <row r="149" spans="1:11" ht="15" customHeight="1" x14ac:dyDescent="0.25">
      <c r="A149" s="28" t="s">
        <v>34</v>
      </c>
      <c r="B149" s="252" t="s">
        <v>164</v>
      </c>
      <c r="C149" s="252"/>
      <c r="D149" s="252"/>
      <c r="E149" s="252"/>
      <c r="F149" s="252"/>
      <c r="G149" s="252"/>
      <c r="H149" s="255">
        <f>I39</f>
        <v>207.07547</v>
      </c>
      <c r="I149" s="255"/>
    </row>
    <row r="150" spans="1:11" ht="15" customHeight="1" x14ac:dyDescent="0.25">
      <c r="A150" s="28" t="s">
        <v>36</v>
      </c>
      <c r="B150" s="252" t="s">
        <v>223</v>
      </c>
      <c r="C150" s="252"/>
      <c r="D150" s="252"/>
      <c r="E150" s="252"/>
      <c r="F150" s="252"/>
      <c r="G150" s="252"/>
      <c r="H150" s="255">
        <f>I40</f>
        <v>276.21111111111111</v>
      </c>
      <c r="I150" s="255"/>
    </row>
    <row r="151" spans="1:11" ht="15" customHeight="1" x14ac:dyDescent="0.25">
      <c r="A151" s="28" t="s">
        <v>39</v>
      </c>
      <c r="B151" s="252" t="s">
        <v>165</v>
      </c>
      <c r="C151" s="252"/>
      <c r="D151" s="252"/>
      <c r="E151" s="252"/>
      <c r="F151" s="252"/>
      <c r="G151" s="252"/>
      <c r="H151" s="294">
        <f>H82</f>
        <v>163.01289250000002</v>
      </c>
      <c r="I151" s="295"/>
    </row>
    <row r="152" spans="1:11" ht="15" customHeight="1" x14ac:dyDescent="0.25">
      <c r="A152" s="28" t="s">
        <v>41</v>
      </c>
      <c r="B152" s="252" t="s">
        <v>217</v>
      </c>
      <c r="C152" s="252"/>
      <c r="D152" s="252"/>
      <c r="E152" s="252"/>
      <c r="F152" s="252"/>
      <c r="G152" s="252"/>
      <c r="H152" s="294">
        <f>I101</f>
        <v>153.33962031444443</v>
      </c>
      <c r="I152" s="295"/>
    </row>
    <row r="153" spans="1:11" ht="15" customHeight="1" x14ac:dyDescent="0.25">
      <c r="A153" s="348" t="s">
        <v>166</v>
      </c>
      <c r="B153" s="349"/>
      <c r="C153" s="349"/>
      <c r="D153" s="349"/>
      <c r="E153" s="349"/>
      <c r="F153" s="349"/>
      <c r="G153" s="350"/>
      <c r="H153" s="361">
        <f>SUM(H149:I152)</f>
        <v>799.63909392555558</v>
      </c>
      <c r="I153" s="362"/>
    </row>
  </sheetData>
  <mergeCells count="172">
    <mergeCell ref="J76:J81"/>
    <mergeCell ref="J88:J92"/>
    <mergeCell ref="A136:I136"/>
    <mergeCell ref="B134:G134"/>
    <mergeCell ref="H134:I134"/>
    <mergeCell ref="A135:G135"/>
    <mergeCell ref="H135:I135"/>
    <mergeCell ref="B132:G132"/>
    <mergeCell ref="H132:I132"/>
    <mergeCell ref="A133:G133"/>
    <mergeCell ref="H133:I133"/>
    <mergeCell ref="B130:G130"/>
    <mergeCell ref="H130:I130"/>
    <mergeCell ref="B131:G131"/>
    <mergeCell ref="H131:I131"/>
    <mergeCell ref="H127:I127"/>
    <mergeCell ref="B128:G128"/>
    <mergeCell ref="H128:I128"/>
    <mergeCell ref="B129:G129"/>
    <mergeCell ref="H129:I129"/>
    <mergeCell ref="A122:B122"/>
    <mergeCell ref="A123:G123"/>
    <mergeCell ref="A124:I124"/>
    <mergeCell ref="A125:I125"/>
    <mergeCell ref="A126:I126"/>
    <mergeCell ref="A127:G127"/>
    <mergeCell ref="B117:G117"/>
    <mergeCell ref="B118:G118"/>
    <mergeCell ref="B119:G119"/>
    <mergeCell ref="A120:B120"/>
    <mergeCell ref="C120:C121"/>
    <mergeCell ref="A121:B121"/>
    <mergeCell ref="A84:I84"/>
    <mergeCell ref="A85:I85"/>
    <mergeCell ref="A108:I108"/>
    <mergeCell ref="A109:I109"/>
    <mergeCell ref="B110:G110"/>
    <mergeCell ref="H110:I110"/>
    <mergeCell ref="B111:G111"/>
    <mergeCell ref="H111:I111"/>
    <mergeCell ref="A113:G113"/>
    <mergeCell ref="H113:I113"/>
    <mergeCell ref="B112:G112"/>
    <mergeCell ref="H112:I112"/>
    <mergeCell ref="B71:G71"/>
    <mergeCell ref="H71:I71"/>
    <mergeCell ref="A72:G72"/>
    <mergeCell ref="H72:I72"/>
    <mergeCell ref="B69:G69"/>
    <mergeCell ref="H69:I69"/>
    <mergeCell ref="B70:G70"/>
    <mergeCell ref="H70:I70"/>
    <mergeCell ref="A83:I83"/>
    <mergeCell ref="A73:I73"/>
    <mergeCell ref="A74:I74"/>
    <mergeCell ref="H82:I82"/>
    <mergeCell ref="A65:I65"/>
    <mergeCell ref="A66:I66"/>
    <mergeCell ref="A67:I67"/>
    <mergeCell ref="B68:G68"/>
    <mergeCell ref="H68:I68"/>
    <mergeCell ref="B62:G62"/>
    <mergeCell ref="H62:I62"/>
    <mergeCell ref="H63:I63"/>
    <mergeCell ref="A64:G64"/>
    <mergeCell ref="H64:I64"/>
    <mergeCell ref="A59:A60"/>
    <mergeCell ref="B59:C60"/>
    <mergeCell ref="H59:I60"/>
    <mergeCell ref="B61:G61"/>
    <mergeCell ref="H61:I61"/>
    <mergeCell ref="B56:G56"/>
    <mergeCell ref="H56:I56"/>
    <mergeCell ref="A57:A58"/>
    <mergeCell ref="B57:B58"/>
    <mergeCell ref="H57:I57"/>
    <mergeCell ref="H58:I58"/>
    <mergeCell ref="B50:G50"/>
    <mergeCell ref="B51:G51"/>
    <mergeCell ref="B52:G52"/>
    <mergeCell ref="A53:G53"/>
    <mergeCell ref="A54:I54"/>
    <mergeCell ref="A55:I55"/>
    <mergeCell ref="B44:G44"/>
    <mergeCell ref="B45:G45"/>
    <mergeCell ref="B46:G46"/>
    <mergeCell ref="B47:G47"/>
    <mergeCell ref="B48:G48"/>
    <mergeCell ref="B49:G49"/>
    <mergeCell ref="B39:G39"/>
    <mergeCell ref="B40:G40"/>
    <mergeCell ref="A42:I42"/>
    <mergeCell ref="A43:I43"/>
    <mergeCell ref="A34:G34"/>
    <mergeCell ref="H34:I34"/>
    <mergeCell ref="A35:I35"/>
    <mergeCell ref="A36:I36"/>
    <mergeCell ref="A37:I37"/>
    <mergeCell ref="B32:G32"/>
    <mergeCell ref="H32:I32"/>
    <mergeCell ref="B33:G33"/>
    <mergeCell ref="H33:I33"/>
    <mergeCell ref="B30:G30"/>
    <mergeCell ref="H30:I30"/>
    <mergeCell ref="B31:G31"/>
    <mergeCell ref="H31:I31"/>
    <mergeCell ref="B38:G38"/>
    <mergeCell ref="H28:I28"/>
    <mergeCell ref="F29:G29"/>
    <mergeCell ref="H29:I29"/>
    <mergeCell ref="B23:G23"/>
    <mergeCell ref="H23:I23"/>
    <mergeCell ref="A24:I24"/>
    <mergeCell ref="A25:I25"/>
    <mergeCell ref="B26:G26"/>
    <mergeCell ref="H26:I26"/>
    <mergeCell ref="H22:I22"/>
    <mergeCell ref="C15:I15"/>
    <mergeCell ref="A16:I16"/>
    <mergeCell ref="A17:I17"/>
    <mergeCell ref="A18:I18"/>
    <mergeCell ref="B19:G19"/>
    <mergeCell ref="H19:I19"/>
    <mergeCell ref="B27:G27"/>
    <mergeCell ref="H27:I27"/>
    <mergeCell ref="B21:G21"/>
    <mergeCell ref="H21:I21"/>
    <mergeCell ref="B22:G22"/>
    <mergeCell ref="A1:I1"/>
    <mergeCell ref="A2:I2"/>
    <mergeCell ref="C3:I3"/>
    <mergeCell ref="C4:D4"/>
    <mergeCell ref="A6:I6"/>
    <mergeCell ref="A7:I7"/>
    <mergeCell ref="G11:I11"/>
    <mergeCell ref="A12:I12"/>
    <mergeCell ref="B13:G13"/>
    <mergeCell ref="H13:I13"/>
    <mergeCell ref="B14:G14"/>
    <mergeCell ref="H14:I14"/>
    <mergeCell ref="B8:F8"/>
    <mergeCell ref="G8:I8"/>
    <mergeCell ref="B9:F9"/>
    <mergeCell ref="G9:I9"/>
    <mergeCell ref="B10:F10"/>
    <mergeCell ref="G10:I10"/>
    <mergeCell ref="B20:G20"/>
    <mergeCell ref="H20:I20"/>
    <mergeCell ref="B150:G150"/>
    <mergeCell ref="H150:I150"/>
    <mergeCell ref="B151:G151"/>
    <mergeCell ref="H151:I151"/>
    <mergeCell ref="B152:G152"/>
    <mergeCell ref="H152:I152"/>
    <mergeCell ref="A153:G153"/>
    <mergeCell ref="H153:I153"/>
    <mergeCell ref="A98:G98"/>
    <mergeCell ref="A101:G101"/>
    <mergeCell ref="A146:I146"/>
    <mergeCell ref="A148:G148"/>
    <mergeCell ref="H148:I148"/>
    <mergeCell ref="B149:G149"/>
    <mergeCell ref="H149:I149"/>
    <mergeCell ref="H107:I107"/>
    <mergeCell ref="H106:I106"/>
    <mergeCell ref="H105:I105"/>
    <mergeCell ref="A102:I102"/>
    <mergeCell ref="A103:I103"/>
    <mergeCell ref="A104:I104"/>
    <mergeCell ref="A114:I114"/>
    <mergeCell ref="A115:I115"/>
    <mergeCell ref="B116:G116"/>
  </mergeCells>
  <dataValidations count="1">
    <dataValidation allowBlank="1" sqref="A1 A125" xr:uid="{C55C13C4-5357-43D4-AF45-DE7D0FFDDBC5}"/>
  </dataValidations>
  <printOptions horizontalCentered="1"/>
  <pageMargins left="7.874015748031496E-2" right="7.874015748031496E-2" top="1.7716535433070868" bottom="1.3779527559055118" header="0.31496062992125984" footer="0.31496062992125984"/>
  <pageSetup paperSize="9" scale="83" orientation="portrait" r:id="rId1"/>
  <rowBreaks count="2" manualBreakCount="2">
    <brk id="53" max="8" man="1"/>
    <brk id="113" max="8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20</vt:i4>
      </vt:variant>
      <vt:variant>
        <vt:lpstr>Intervalos Nomeados</vt:lpstr>
      </vt:variant>
      <vt:variant>
        <vt:i4>16</vt:i4>
      </vt:variant>
    </vt:vector>
  </HeadingPairs>
  <TitlesOfParts>
    <vt:vector size="36" baseType="lpstr">
      <vt:lpstr>Resumo</vt:lpstr>
      <vt:lpstr>Memória de Cálculo</vt:lpstr>
      <vt:lpstr>SUPERVISOR</vt:lpstr>
      <vt:lpstr>SEDE</vt:lpstr>
      <vt:lpstr>DEAIN</vt:lpstr>
      <vt:lpstr>DELEMIG_SDU</vt:lpstr>
      <vt:lpstr>DELEMIG_LEBLON</vt:lpstr>
      <vt:lpstr>DELEMIG_RIO_SUL</vt:lpstr>
      <vt:lpstr>DELEMIG_VIA_PARQUE</vt:lpstr>
      <vt:lpstr>DEAER</vt:lpstr>
      <vt:lpstr>NIG</vt:lpstr>
      <vt:lpstr>MCE</vt:lpstr>
      <vt:lpstr>NRI</vt:lpstr>
      <vt:lpstr>VRA</vt:lpstr>
      <vt:lpstr>GOY</vt:lpstr>
      <vt:lpstr>ARS</vt:lpstr>
      <vt:lpstr>POSPET</vt:lpstr>
      <vt:lpstr>DEPOM_ARS</vt:lpstr>
      <vt:lpstr>Insumos e Equipamentos</vt:lpstr>
      <vt:lpstr>Uniformes</vt:lpstr>
      <vt:lpstr>ARS!Area_de_impressao</vt:lpstr>
      <vt:lpstr>DEAER!Area_de_impressao</vt:lpstr>
      <vt:lpstr>DEAIN!Area_de_impressao</vt:lpstr>
      <vt:lpstr>DELEMIG_LEBLON!Area_de_impressao</vt:lpstr>
      <vt:lpstr>DELEMIG_RIO_SUL!Area_de_impressao</vt:lpstr>
      <vt:lpstr>DELEMIG_SDU!Area_de_impressao</vt:lpstr>
      <vt:lpstr>DELEMIG_VIA_PARQUE!Area_de_impressao</vt:lpstr>
      <vt:lpstr>DEPOM_ARS!Area_de_impressao</vt:lpstr>
      <vt:lpstr>GOY!Area_de_impressao</vt:lpstr>
      <vt:lpstr>MCE!Area_de_impressao</vt:lpstr>
      <vt:lpstr>NIG!Area_de_impressao</vt:lpstr>
      <vt:lpstr>NRI!Area_de_impressao</vt:lpstr>
      <vt:lpstr>POSPET!Area_de_impressao</vt:lpstr>
      <vt:lpstr>SEDE!Area_de_impressao</vt:lpstr>
      <vt:lpstr>SUPERVISOR!Area_de_impressao</vt:lpstr>
      <vt:lpstr>VRA!Area_de_impressao</vt:lpstr>
    </vt:vector>
  </TitlesOfParts>
  <Company>Policia Federal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STI</dc:creator>
  <cp:lastModifiedBy>STI</cp:lastModifiedBy>
  <dcterms:created xsi:type="dcterms:W3CDTF">2024-07-16T17:24:46Z</dcterms:created>
  <dcterms:modified xsi:type="dcterms:W3CDTF">2024-07-16T17:32:20Z</dcterms:modified>
</cp:coreProperties>
</file>